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реализации\для сайта\_ТСО\по факту\"/>
    </mc:Choice>
  </mc:AlternateContent>
  <bookViews>
    <workbookView xWindow="-30" yWindow="-60" windowWidth="25230" windowHeight="6750" firstSheet="8" activeTab="11"/>
  </bookViews>
  <sheets>
    <sheet name="2013" sheetId="11" state="hidden" r:id="rId1"/>
    <sheet name="2014" sheetId="12" state="hidden" r:id="rId2"/>
    <sheet name="2015" sheetId="13" state="hidden" r:id="rId3"/>
    <sheet name="2016" sheetId="14" state="hidden" r:id="rId4"/>
    <sheet name="2017" sheetId="15" state="hidden" r:id="rId5"/>
    <sheet name="2018" sheetId="16" state="hidden" r:id="rId6"/>
    <sheet name="2019" sheetId="17" state="hidden" r:id="rId7"/>
    <sheet name="2020" sheetId="18" state="hidden" r:id="rId8"/>
    <sheet name="2021" sheetId="19" r:id="rId9"/>
    <sheet name="2022" sheetId="20" r:id="rId10"/>
    <sheet name="2023" sheetId="21" r:id="rId11"/>
    <sheet name="2024" sheetId="22" r:id="rId12"/>
  </sheets>
  <calcPr calcId="162913"/>
</workbook>
</file>

<file path=xl/calcChain.xml><?xml version="1.0" encoding="utf-8"?>
<calcChain xmlns="http://schemas.openxmlformats.org/spreadsheetml/2006/main">
  <c r="N12" i="22" l="1"/>
  <c r="M12" i="22"/>
  <c r="L12" i="22"/>
  <c r="K12" i="22"/>
  <c r="J12" i="22"/>
  <c r="I12" i="22"/>
  <c r="H12" i="22"/>
  <c r="G12" i="22"/>
  <c r="F12" i="22"/>
  <c r="E12" i="22"/>
  <c r="D12" i="22"/>
  <c r="C12" i="22"/>
  <c r="C12" i="21" l="1"/>
  <c r="AH11" i="19"/>
  <c r="AH9" i="19"/>
  <c r="AH8" i="19"/>
  <c r="AH7" i="19"/>
  <c r="AH6" i="19"/>
  <c r="N12" i="21"/>
  <c r="M12" i="21"/>
  <c r="L12" i="21"/>
  <c r="K12" i="21"/>
  <c r="J12" i="21"/>
  <c r="I12" i="21"/>
  <c r="H12" i="21"/>
  <c r="G12" i="21"/>
  <c r="F12" i="21"/>
  <c r="E12" i="21"/>
  <c r="D12" i="21"/>
  <c r="G7" i="20" l="1"/>
  <c r="G6" i="20"/>
  <c r="W11" i="18" l="1"/>
  <c r="W9" i="18"/>
  <c r="W8" i="18"/>
  <c r="W7" i="18"/>
  <c r="W6" i="18"/>
  <c r="AS12" i="20"/>
  <c r="AO12" i="20"/>
  <c r="AK12" i="20"/>
  <c r="AG12" i="20"/>
  <c r="AC12" i="20"/>
  <c r="Y12" i="20"/>
  <c r="U12" i="20"/>
  <c r="Q12" i="20"/>
  <c r="M12" i="20"/>
  <c r="J12" i="20"/>
  <c r="G12" i="20"/>
  <c r="D12" i="20"/>
  <c r="AG12" i="19" l="1"/>
  <c r="AD12" i="19"/>
  <c r="AA12" i="19"/>
  <c r="X12" i="19"/>
  <c r="U12" i="19"/>
  <c r="R12" i="19"/>
  <c r="O12" i="19"/>
  <c r="L12" i="19"/>
  <c r="I12" i="19"/>
  <c r="G12" i="19"/>
  <c r="E12" i="19"/>
  <c r="C12" i="19"/>
  <c r="O11" i="17"/>
  <c r="O9" i="17"/>
  <c r="O8" i="17"/>
  <c r="O7" i="17"/>
  <c r="O6" i="17"/>
  <c r="I11" i="18"/>
  <c r="I9" i="18"/>
  <c r="I8" i="18"/>
  <c r="I7" i="18"/>
  <c r="I6" i="18"/>
  <c r="Q7" i="17"/>
  <c r="Q8" i="17"/>
  <c r="Q9" i="17"/>
  <c r="Q11" i="17"/>
  <c r="Q6" i="17"/>
  <c r="V12" i="18"/>
  <c r="T12" i="18"/>
  <c r="R12" i="18"/>
  <c r="P12" i="18"/>
  <c r="N12" i="18"/>
  <c r="L12" i="18"/>
  <c r="H12" i="18"/>
  <c r="F12" i="18"/>
  <c r="E12" i="18"/>
  <c r="D12" i="18"/>
  <c r="C12" i="18"/>
  <c r="J12" i="18"/>
  <c r="H8" i="17"/>
  <c r="H11" i="17"/>
  <c r="H9" i="17"/>
  <c r="H7" i="17"/>
  <c r="H6" i="17"/>
  <c r="N12" i="17"/>
  <c r="M12" i="17"/>
  <c r="L12" i="17"/>
  <c r="K12" i="17"/>
  <c r="J12" i="17"/>
  <c r="I12" i="17"/>
  <c r="H12" i="17"/>
  <c r="G12" i="17"/>
  <c r="F12" i="17"/>
  <c r="D12" i="17"/>
  <c r="C12" i="17"/>
  <c r="E12" i="17"/>
  <c r="E11" i="16"/>
  <c r="E9" i="16"/>
  <c r="E8" i="16"/>
  <c r="E7" i="16"/>
  <c r="E6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J12" i="15"/>
  <c r="I12" i="15"/>
  <c r="G12" i="15"/>
  <c r="N12" i="15"/>
  <c r="M12" i="15"/>
  <c r="L12" i="15"/>
  <c r="K12" i="15"/>
  <c r="H12" i="15"/>
  <c r="F12" i="15"/>
  <c r="E12" i="15"/>
  <c r="D12" i="15"/>
  <c r="C12" i="15"/>
  <c r="L12" i="14"/>
  <c r="N12" i="14"/>
  <c r="M12" i="14"/>
  <c r="K12" i="14"/>
  <c r="J12" i="14"/>
  <c r="H12" i="14"/>
  <c r="G12" i="14"/>
  <c r="F12" i="14"/>
  <c r="E12" i="14"/>
  <c r="D12" i="14"/>
  <c r="C12" i="14"/>
  <c r="I12" i="14"/>
  <c r="I6" i="13"/>
  <c r="I11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12" i="12"/>
  <c r="M12" i="12"/>
  <c r="L12" i="12"/>
  <c r="K12" i="12"/>
  <c r="J12" i="12"/>
  <c r="I12" i="12"/>
  <c r="H12" i="12"/>
  <c r="G12" i="12"/>
  <c r="F12" i="12"/>
  <c r="E12" i="12"/>
  <c r="D12" i="12"/>
  <c r="C12" i="12"/>
  <c r="N12" i="11"/>
  <c r="M12" i="11"/>
  <c r="L12" i="11"/>
  <c r="K12" i="11"/>
  <c r="J12" i="11"/>
  <c r="I12" i="11"/>
  <c r="H12" i="11"/>
  <c r="G12" i="11"/>
  <c r="F12" i="11"/>
  <c r="E12" i="11"/>
  <c r="D12" i="11"/>
  <c r="C12" i="11"/>
</calcChain>
</file>

<file path=xl/sharedStrings.xml><?xml version="1.0" encoding="utf-8"?>
<sst xmlns="http://schemas.openxmlformats.org/spreadsheetml/2006/main" count="288" uniqueCount="37">
  <si>
    <t>Наименование ТСО</t>
  </si>
  <si>
    <t>Расчетный 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</si>
  <si>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</si>
  <si>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</si>
  <si>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</si>
  <si>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</si>
  <si>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</si>
  <si>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</si>
  <si>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</si>
  <si>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</si>
  <si>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</si>
  <si>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</si>
  <si>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</si>
  <si>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</si>
  <si>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</si>
  <si>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СН1</t>
  </si>
  <si>
    <t>СН2</t>
  </si>
  <si>
    <t>НН</t>
  </si>
  <si>
    <t>ИТОГО</t>
  </si>
  <si>
    <t>ВН1</t>
  </si>
  <si>
    <t>Прочие потребители, кВтч</t>
  </si>
  <si>
    <t>Население, кВтч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</si>
  <si>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2015 год</t>
  </si>
  <si>
    <t>ОАО "МРСК Центра" - "Тверьэнерго"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</si>
  <si>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2013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</si>
  <si>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2014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</si>
  <si>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2016 год</t>
  </si>
  <si>
    <t>ПАО "МРСК Центра" - "Тверьэнерго"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</si>
  <si>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2017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</si>
  <si>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2018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</si>
  <si>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2019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</si>
  <si>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2020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</si>
  <si>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2021 год</t>
  </si>
  <si>
    <t>ПАО "Россети Центр" - "Тверьэнерго"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</si>
  <si>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2022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</si>
  <si>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2023 год</t>
  </si>
  <si>
    <t>Информация о фактическом полезном отпуске электрической энергии (мощности) потребителям ООО "РУСЭНЕРГОСБЫТ" в границах Тверской области в разрезе ТСО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</si>
</sst>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15" sqref="C15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13709063</v>
      </c>
      <c r="D6" s="3">
        <v>10537587</v>
      </c>
      <c r="E6" s="3">
        <v>14275755.000000002</v>
      </c>
      <c r="F6" s="3">
        <v>10167313</v>
      </c>
      <c r="G6" s="3">
        <v>10375848.999999998</v>
      </c>
      <c r="H6" s="3">
        <v>11250471.000000002</v>
      </c>
      <c r="I6" s="3">
        <v>11975027</v>
      </c>
      <c r="J6" s="3">
        <v>12198576</v>
      </c>
      <c r="K6" s="3">
        <v>10751964</v>
      </c>
      <c r="L6" s="3">
        <v>10691925.000000002</v>
      </c>
      <c r="M6" s="3">
        <v>10585944</v>
      </c>
      <c r="N6" s="3">
        <v>13172056</v>
      </c>
    </row>
    <row r="7" spans="1:14" ht="22.5" customHeight="1" x14ac:dyDescent="0.25">
      <c r="A7" s="18"/>
      <c r="B7" s="5" t="s">
        <v>15</v>
      </c>
      <c r="C7" s="3">
        <v>4956739</v>
      </c>
      <c r="D7" s="3">
        <v>3933125</v>
      </c>
      <c r="E7" s="3">
        <v>4490723</v>
      </c>
      <c r="F7" s="3">
        <v>3600891</v>
      </c>
      <c r="G7" s="3">
        <v>3577838</v>
      </c>
      <c r="H7" s="3">
        <v>3428624</v>
      </c>
      <c r="I7" s="3">
        <v>3830122</v>
      </c>
      <c r="J7" s="3">
        <v>3707894</v>
      </c>
      <c r="K7" s="3">
        <v>3233409</v>
      </c>
      <c r="L7" s="3">
        <v>3500208</v>
      </c>
      <c r="M7" s="3">
        <v>3636223</v>
      </c>
      <c r="N7" s="3">
        <v>4779093</v>
      </c>
    </row>
    <row r="8" spans="1:14" ht="22.5" customHeight="1" x14ac:dyDescent="0.25">
      <c r="A8" s="18"/>
      <c r="B8" s="5" t="s">
        <v>16</v>
      </c>
      <c r="C8" s="3">
        <v>729568</v>
      </c>
      <c r="D8" s="3">
        <v>648539</v>
      </c>
      <c r="E8" s="3">
        <v>568515</v>
      </c>
      <c r="F8" s="3">
        <v>525661</v>
      </c>
      <c r="G8" s="3">
        <v>330597</v>
      </c>
      <c r="H8" s="3">
        <v>295098</v>
      </c>
      <c r="I8" s="3">
        <v>315432</v>
      </c>
      <c r="J8" s="3">
        <v>282540</v>
      </c>
      <c r="K8" s="3">
        <v>323692</v>
      </c>
      <c r="L8" s="3">
        <v>575431</v>
      </c>
      <c r="M8" s="3">
        <v>611901</v>
      </c>
      <c r="N8" s="3">
        <v>637063</v>
      </c>
    </row>
    <row r="9" spans="1:14" ht="22.5" customHeight="1" x14ac:dyDescent="0.25">
      <c r="A9" s="18"/>
      <c r="B9" s="5" t="s">
        <v>17</v>
      </c>
      <c r="C9" s="3">
        <v>265693</v>
      </c>
      <c r="D9" s="3">
        <v>243392</v>
      </c>
      <c r="E9" s="3">
        <v>208013</v>
      </c>
      <c r="F9" s="3">
        <v>212734</v>
      </c>
      <c r="G9" s="3">
        <v>165871</v>
      </c>
      <c r="H9" s="3">
        <v>169827</v>
      </c>
      <c r="I9" s="3">
        <v>163038</v>
      </c>
      <c r="J9" s="3">
        <v>158080</v>
      </c>
      <c r="K9" s="3">
        <v>184707</v>
      </c>
      <c r="L9" s="3">
        <v>189247</v>
      </c>
      <c r="M9" s="3">
        <v>208096</v>
      </c>
      <c r="N9" s="3">
        <v>195707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794584</v>
      </c>
      <c r="D11" s="3">
        <v>637532</v>
      </c>
      <c r="E11" s="3">
        <v>931375</v>
      </c>
      <c r="F11" s="3">
        <v>391310</v>
      </c>
      <c r="G11" s="3">
        <v>297310</v>
      </c>
      <c r="H11" s="3">
        <v>170857</v>
      </c>
      <c r="I11" s="3">
        <v>212249</v>
      </c>
      <c r="J11" s="3">
        <v>183935.99999999997</v>
      </c>
      <c r="K11" s="3">
        <v>410229.00000000006</v>
      </c>
      <c r="L11" s="3">
        <v>566377.99999999988</v>
      </c>
      <c r="M11" s="3">
        <v>444928</v>
      </c>
      <c r="N11" s="3">
        <v>624782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20455647</v>
      </c>
      <c r="D12" s="9">
        <f t="shared" si="0"/>
        <v>16000175</v>
      </c>
      <c r="E12" s="9">
        <f t="shared" si="0"/>
        <v>20474381</v>
      </c>
      <c r="F12" s="9">
        <f t="shared" si="0"/>
        <v>14897909</v>
      </c>
      <c r="G12" s="9">
        <f t="shared" si="0"/>
        <v>14747464.999999998</v>
      </c>
      <c r="H12" s="9">
        <f t="shared" si="0"/>
        <v>15314877.000000002</v>
      </c>
      <c r="I12" s="9">
        <f t="shared" si="0"/>
        <v>16495868</v>
      </c>
      <c r="J12" s="9">
        <f t="shared" si="0"/>
        <v>16531026</v>
      </c>
      <c r="K12" s="9">
        <f t="shared" si="0"/>
        <v>14904001</v>
      </c>
      <c r="L12" s="9">
        <f t="shared" si="0"/>
        <v>15523189.000000002</v>
      </c>
      <c r="M12" s="9">
        <f t="shared" si="0"/>
        <v>15487092</v>
      </c>
      <c r="N12" s="9">
        <f t="shared" si="0"/>
        <v>19408701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2"/>
  <sheetViews>
    <sheetView zoomScale="70" zoomScaleNormal="70" workbookViewId="0">
      <selection activeCell="AT8" sqref="AT8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4.85546875" style="1" hidden="1" customWidth="1"/>
    <col min="4" max="4" width="20.28515625" style="1" customWidth="1"/>
    <col min="5" max="6" width="20.28515625" style="1" hidden="1" customWidth="1"/>
    <col min="7" max="7" width="20.28515625" style="1" customWidth="1"/>
    <col min="8" max="9" width="20.28515625" style="1" hidden="1" customWidth="1"/>
    <col min="10" max="10" width="20.28515625" style="1" customWidth="1"/>
    <col min="11" max="12" width="20.28515625" style="1" hidden="1" customWidth="1"/>
    <col min="13" max="13" width="20.28515625" style="1" customWidth="1"/>
    <col min="14" max="16" width="20.28515625" style="1" hidden="1" customWidth="1"/>
    <col min="17" max="17" width="20.28515625" style="1" customWidth="1"/>
    <col min="18" max="20" width="20.28515625" style="1" hidden="1" customWidth="1"/>
    <col min="21" max="21" width="20.28515625" style="1" customWidth="1"/>
    <col min="22" max="24" width="20.28515625" style="1" hidden="1" customWidth="1"/>
    <col min="25" max="25" width="20.28515625" style="1" customWidth="1"/>
    <col min="26" max="28" width="20.28515625" style="1" hidden="1" customWidth="1"/>
    <col min="29" max="29" width="20.28515625" style="1" customWidth="1"/>
    <col min="30" max="32" width="20.28515625" style="1" hidden="1" customWidth="1"/>
    <col min="33" max="33" width="20.28515625" style="1" customWidth="1"/>
    <col min="34" max="36" width="20.28515625" style="1" hidden="1" customWidth="1"/>
    <col min="37" max="37" width="20.28515625" style="1" customWidth="1"/>
    <col min="38" max="40" width="20.28515625" style="1" hidden="1" customWidth="1"/>
    <col min="41" max="41" width="20.28515625" style="1" customWidth="1"/>
    <col min="42" max="44" width="20.28515625" style="1" hidden="1" customWidth="1"/>
    <col min="45" max="45" width="20.28515625" style="1" customWidth="1"/>
    <col min="46" max="46" width="9.140625" style="11"/>
    <col min="47" max="16384" width="9.140625" style="1"/>
  </cols>
  <sheetData>
    <row r="2" spans="1:46" ht="42.75" customHeight="1" x14ac:dyDescent="0.25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6" s="2" customFormat="1" ht="33" customHeight="1" x14ac:dyDescent="0.25">
      <c r="A3" s="6" t="s">
        <v>0</v>
      </c>
      <c r="B3" s="7" t="s">
        <v>1</v>
      </c>
      <c r="C3" s="7"/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/>
      <c r="L3" s="8"/>
      <c r="M3" s="8" t="s">
        <v>5</v>
      </c>
      <c r="N3" s="8"/>
      <c r="O3" s="8"/>
      <c r="P3" s="8"/>
      <c r="Q3" s="8" t="s">
        <v>6</v>
      </c>
      <c r="R3" s="8"/>
      <c r="S3" s="8"/>
      <c r="T3" s="8"/>
      <c r="U3" s="8" t="s">
        <v>7</v>
      </c>
      <c r="V3" s="8"/>
      <c r="W3" s="8"/>
      <c r="X3" s="8"/>
      <c r="Y3" s="8" t="s">
        <v>8</v>
      </c>
      <c r="Z3" s="8"/>
      <c r="AA3" s="8"/>
      <c r="AB3" s="8"/>
      <c r="AC3" s="8" t="s">
        <v>9</v>
      </c>
      <c r="AD3" s="8"/>
      <c r="AE3" s="8"/>
      <c r="AF3" s="8"/>
      <c r="AG3" s="8" t="s">
        <v>10</v>
      </c>
      <c r="AH3" s="8"/>
      <c r="AI3" s="8"/>
      <c r="AJ3" s="8"/>
      <c r="AK3" s="8" t="s">
        <v>11</v>
      </c>
      <c r="AL3" s="8"/>
      <c r="AM3" s="8"/>
      <c r="AN3" s="8"/>
      <c r="AO3" s="8" t="s">
        <v>12</v>
      </c>
      <c r="AP3" s="8"/>
      <c r="AQ3" s="8"/>
      <c r="AR3" s="8"/>
      <c r="AS3" s="8" t="s">
        <v>13</v>
      </c>
      <c r="AT3" s="12"/>
    </row>
    <row r="4" spans="1:46" ht="22.5" customHeight="1" x14ac:dyDescent="0.25">
      <c r="A4" s="17" t="s">
        <v>33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1"/>
    </row>
    <row r="5" spans="1:46" ht="22.5" customHeight="1" x14ac:dyDescent="0.25">
      <c r="A5" s="18"/>
      <c r="B5" s="5" t="s">
        <v>19</v>
      </c>
      <c r="C5" s="1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6" ht="22.5" customHeight="1" x14ac:dyDescent="0.25">
      <c r="A6" s="18"/>
      <c r="B6" s="5" t="s">
        <v>14</v>
      </c>
      <c r="C6" s="5">
        <v>1.0339057368628397</v>
      </c>
      <c r="D6" s="3">
        <v>20543311</v>
      </c>
      <c r="E6" s="3"/>
      <c r="F6" s="3">
        <v>0.93073162835221213</v>
      </c>
      <c r="G6" s="3">
        <f>15462931+1471010</f>
        <v>16933941</v>
      </c>
      <c r="H6" s="3"/>
      <c r="I6" s="3">
        <v>0.99479431158836273</v>
      </c>
      <c r="J6" s="3">
        <v>18317323</v>
      </c>
      <c r="K6" s="3"/>
      <c r="L6" s="3">
        <v>0.80553620328385012</v>
      </c>
      <c r="M6" s="3">
        <v>16654851</v>
      </c>
      <c r="N6" s="3"/>
      <c r="O6" s="3"/>
      <c r="P6" s="3">
        <v>1.1278287788802861</v>
      </c>
      <c r="Q6" s="3">
        <v>16308851</v>
      </c>
      <c r="R6" s="3"/>
      <c r="S6" s="3"/>
      <c r="T6" s="3">
        <v>1.0522150969020427</v>
      </c>
      <c r="U6" s="3">
        <v>16452726</v>
      </c>
      <c r="V6" s="3"/>
      <c r="W6" s="3"/>
      <c r="X6" s="3">
        <v>1.0101033044204972</v>
      </c>
      <c r="Y6" s="3">
        <v>17515574</v>
      </c>
      <c r="Z6" s="3"/>
      <c r="AA6" s="3"/>
      <c r="AB6" s="3">
        <v>0.96667555145639461</v>
      </c>
      <c r="AC6" s="3">
        <v>18679162</v>
      </c>
      <c r="AD6" s="3"/>
      <c r="AE6" s="3"/>
      <c r="AF6" s="3">
        <v>0.95205975249416597</v>
      </c>
      <c r="AG6" s="3">
        <v>19662289</v>
      </c>
      <c r="AH6" s="3"/>
      <c r="AI6" s="3"/>
      <c r="AJ6" s="3">
        <v>0.95002937646847252</v>
      </c>
      <c r="AK6" s="3">
        <v>18811447</v>
      </c>
      <c r="AL6" s="3"/>
      <c r="AM6" s="3"/>
      <c r="AN6" s="3">
        <v>1.0362736896580682</v>
      </c>
      <c r="AO6" s="3">
        <v>19277386</v>
      </c>
      <c r="AP6" s="3"/>
      <c r="AQ6" s="3"/>
      <c r="AR6" s="3">
        <v>1.2979821765294419</v>
      </c>
      <c r="AS6" s="3">
        <v>22529449</v>
      </c>
    </row>
    <row r="7" spans="1:46" ht="22.5" customHeight="1" x14ac:dyDescent="0.25">
      <c r="A7" s="18"/>
      <c r="B7" s="5" t="s">
        <v>15</v>
      </c>
      <c r="C7" s="5">
        <v>1.0045736495006281</v>
      </c>
      <c r="D7" s="3">
        <v>7258101</v>
      </c>
      <c r="E7" s="3"/>
      <c r="F7" s="3">
        <v>1.0032535205726885</v>
      </c>
      <c r="G7" s="3">
        <f>4186204+1633823</f>
        <v>5820027</v>
      </c>
      <c r="H7" s="3"/>
      <c r="I7" s="3">
        <v>0.91944440255176674</v>
      </c>
      <c r="J7" s="3">
        <v>5818603</v>
      </c>
      <c r="K7" s="3"/>
      <c r="L7" s="3">
        <v>0.79281517169648041</v>
      </c>
      <c r="M7" s="3">
        <v>5066621</v>
      </c>
      <c r="N7" s="3"/>
      <c r="O7" s="3"/>
      <c r="P7" s="3">
        <v>0.92637506253031232</v>
      </c>
      <c r="Q7" s="3">
        <v>4904592</v>
      </c>
      <c r="R7" s="3"/>
      <c r="S7" s="3"/>
      <c r="T7" s="3">
        <v>1.0933231367297771</v>
      </c>
      <c r="U7" s="3">
        <v>4300208</v>
      </c>
      <c r="V7" s="3"/>
      <c r="W7" s="3"/>
      <c r="X7" s="3">
        <v>1.0819928642585708</v>
      </c>
      <c r="Y7" s="3">
        <v>4652020</v>
      </c>
      <c r="Z7" s="3"/>
      <c r="AA7" s="3"/>
      <c r="AB7" s="3">
        <v>0.84574070522725087</v>
      </c>
      <c r="AC7" s="3">
        <v>4164389</v>
      </c>
      <c r="AD7" s="3"/>
      <c r="AE7" s="3"/>
      <c r="AF7" s="3">
        <v>1.1040297591759691</v>
      </c>
      <c r="AG7" s="3">
        <v>4300805</v>
      </c>
      <c r="AH7" s="3"/>
      <c r="AI7" s="3"/>
      <c r="AJ7" s="3">
        <v>1.3384866922110492</v>
      </c>
      <c r="AK7" s="3">
        <v>4634947</v>
      </c>
      <c r="AL7" s="3"/>
      <c r="AM7" s="3"/>
      <c r="AN7" s="3">
        <v>1.0306664239095609</v>
      </c>
      <c r="AO7" s="3">
        <v>5389781</v>
      </c>
      <c r="AP7" s="3"/>
      <c r="AQ7" s="3"/>
      <c r="AR7" s="3">
        <v>1.1779587276344157</v>
      </c>
      <c r="AS7" s="3">
        <v>7704626</v>
      </c>
    </row>
    <row r="8" spans="1:46" ht="22.5" customHeight="1" x14ac:dyDescent="0.25">
      <c r="A8" s="18"/>
      <c r="B8" s="5" t="s">
        <v>16</v>
      </c>
      <c r="C8" s="5">
        <v>1.0345103131997215</v>
      </c>
      <c r="D8" s="3">
        <v>1465807</v>
      </c>
      <c r="E8" s="3"/>
      <c r="F8" s="3">
        <v>1.0164409800431493</v>
      </c>
      <c r="G8" s="3">
        <v>964723</v>
      </c>
      <c r="H8" s="3"/>
      <c r="I8" s="3">
        <v>0.9029651023686639</v>
      </c>
      <c r="J8" s="3">
        <v>928838</v>
      </c>
      <c r="K8" s="3"/>
      <c r="L8" s="3">
        <v>0.77172488759263713</v>
      </c>
      <c r="M8" s="3">
        <v>874624</v>
      </c>
      <c r="N8" s="3"/>
      <c r="O8" s="3"/>
      <c r="P8" s="3">
        <v>0.78340287496893513</v>
      </c>
      <c r="Q8" s="3">
        <v>520389</v>
      </c>
      <c r="R8" s="3"/>
      <c r="S8" s="3"/>
      <c r="T8" s="3">
        <v>0.81092898227687482</v>
      </c>
      <c r="U8" s="3">
        <v>418354</v>
      </c>
      <c r="V8" s="3"/>
      <c r="W8" s="3"/>
      <c r="X8" s="3">
        <v>0.95924257827077253</v>
      </c>
      <c r="Y8" s="3">
        <v>386021</v>
      </c>
      <c r="Z8" s="3"/>
      <c r="AA8" s="3"/>
      <c r="AB8" s="3">
        <v>0.46743185540830412</v>
      </c>
      <c r="AC8" s="3">
        <v>252811</v>
      </c>
      <c r="AD8" s="3"/>
      <c r="AE8" s="3"/>
      <c r="AF8" s="3">
        <v>3.2286125915147759</v>
      </c>
      <c r="AG8" s="3">
        <v>627711</v>
      </c>
      <c r="AH8" s="3"/>
      <c r="AI8" s="3"/>
      <c r="AJ8" s="3">
        <v>1.1013741565413104</v>
      </c>
      <c r="AK8" s="3">
        <v>741962</v>
      </c>
      <c r="AL8" s="3"/>
      <c r="AM8" s="3"/>
      <c r="AN8" s="3">
        <v>1.1121761062125461</v>
      </c>
      <c r="AO8" s="3">
        <v>853690</v>
      </c>
      <c r="AP8" s="3"/>
      <c r="AQ8" s="3"/>
      <c r="AR8" s="3">
        <v>1.4289847563232303</v>
      </c>
      <c r="AS8" s="3">
        <v>1112389</v>
      </c>
    </row>
    <row r="9" spans="1:46" ht="22.5" customHeight="1" x14ac:dyDescent="0.25">
      <c r="A9" s="18"/>
      <c r="B9" s="5" t="s">
        <v>17</v>
      </c>
      <c r="C9" s="5">
        <v>1.1363024392451464</v>
      </c>
      <c r="D9" s="3">
        <v>43885</v>
      </c>
      <c r="E9" s="3"/>
      <c r="F9" s="3">
        <v>1.1407520249314236</v>
      </c>
      <c r="G9" s="3">
        <v>55290</v>
      </c>
      <c r="H9" s="3"/>
      <c r="I9" s="3">
        <v>0.83531752958838112</v>
      </c>
      <c r="J9" s="3">
        <v>33312</v>
      </c>
      <c r="K9" s="3"/>
      <c r="L9" s="3">
        <v>1.0146597843350331</v>
      </c>
      <c r="M9" s="3">
        <v>26756</v>
      </c>
      <c r="N9" s="3"/>
      <c r="O9" s="3"/>
      <c r="P9" s="3">
        <v>0.86831536346504368</v>
      </c>
      <c r="Q9" s="3">
        <v>28347</v>
      </c>
      <c r="R9" s="3"/>
      <c r="S9" s="3"/>
      <c r="T9" s="3">
        <v>0.93906510356441864</v>
      </c>
      <c r="U9" s="3">
        <v>22904</v>
      </c>
      <c r="V9" s="3"/>
      <c r="W9" s="3"/>
      <c r="X9" s="3">
        <v>1.0533710525817268</v>
      </c>
      <c r="Y9" s="3">
        <v>19573</v>
      </c>
      <c r="Z9" s="3"/>
      <c r="AA9" s="3"/>
      <c r="AB9" s="3">
        <v>0.85724305368222287</v>
      </c>
      <c r="AC9" s="3">
        <v>20237</v>
      </c>
      <c r="AD9" s="3"/>
      <c r="AE9" s="3"/>
      <c r="AF9" s="3">
        <v>1.1861105866392543</v>
      </c>
      <c r="AG9" s="3">
        <v>24201</v>
      </c>
      <c r="AH9" s="3"/>
      <c r="AI9" s="3"/>
      <c r="AJ9" s="3">
        <v>0.97214868967956847</v>
      </c>
      <c r="AK9" s="3">
        <v>25054</v>
      </c>
      <c r="AL9" s="3"/>
      <c r="AM9" s="3"/>
      <c r="AN9" s="3">
        <v>1.0352717856038232</v>
      </c>
      <c r="AO9" s="3">
        <v>28305</v>
      </c>
      <c r="AP9" s="3"/>
      <c r="AQ9" s="3"/>
      <c r="AR9" s="3">
        <v>1.1019114623301915</v>
      </c>
      <c r="AS9" s="3">
        <v>34817</v>
      </c>
    </row>
    <row r="10" spans="1:46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1"/>
    </row>
    <row r="11" spans="1:46" ht="22.5" customHeight="1" x14ac:dyDescent="0.25">
      <c r="A11" s="18"/>
      <c r="B11" s="4"/>
      <c r="C11" s="4">
        <v>1.1249749326110452</v>
      </c>
      <c r="D11" s="3">
        <v>49098</v>
      </c>
      <c r="E11" s="3"/>
      <c r="F11" s="3">
        <v>0.94528314554197124</v>
      </c>
      <c r="G11" s="3">
        <v>37476</v>
      </c>
      <c r="H11" s="3"/>
      <c r="I11" s="3"/>
      <c r="J11" s="3">
        <v>37645</v>
      </c>
      <c r="K11" s="3"/>
      <c r="L11" s="3">
        <v>1.0236383942522207</v>
      </c>
      <c r="M11" s="3">
        <v>40662</v>
      </c>
      <c r="N11" s="3"/>
      <c r="O11" s="3"/>
      <c r="P11" s="3">
        <v>0.92405402679040727</v>
      </c>
      <c r="Q11" s="3">
        <v>28057</v>
      </c>
      <c r="R11" s="3"/>
      <c r="S11" s="3"/>
      <c r="T11" s="3">
        <v>0.85936229685744903</v>
      </c>
      <c r="U11" s="3">
        <v>18049</v>
      </c>
      <c r="V11" s="3"/>
      <c r="W11" s="3"/>
      <c r="X11" s="3">
        <v>1.2073591452774304</v>
      </c>
      <c r="Y11" s="3">
        <v>16378</v>
      </c>
      <c r="Z11" s="3"/>
      <c r="AA11" s="3"/>
      <c r="AB11" s="3">
        <v>0.86205273460753618</v>
      </c>
      <c r="AC11" s="3">
        <v>16930</v>
      </c>
      <c r="AD11" s="3"/>
      <c r="AE11" s="3"/>
      <c r="AF11" s="3">
        <v>1.1409529621480994</v>
      </c>
      <c r="AG11" s="3">
        <v>30061</v>
      </c>
      <c r="AH11" s="3"/>
      <c r="AI11" s="3"/>
      <c r="AJ11" s="3">
        <v>1.0648115305576669</v>
      </c>
      <c r="AK11" s="3">
        <v>27982</v>
      </c>
      <c r="AL11" s="3"/>
      <c r="AM11" s="3"/>
      <c r="AN11" s="3">
        <v>1.0328563157463391</v>
      </c>
      <c r="AO11" s="3">
        <v>39829</v>
      </c>
      <c r="AP11" s="3"/>
      <c r="AQ11" s="3"/>
      <c r="AR11" s="3">
        <v>0.98182148607175679</v>
      </c>
      <c r="AS11" s="3">
        <v>48001</v>
      </c>
    </row>
    <row r="12" spans="1:46" ht="22.5" customHeight="1" x14ac:dyDescent="0.25">
      <c r="A12" s="22" t="s">
        <v>18</v>
      </c>
      <c r="B12" s="23"/>
      <c r="C12" s="13"/>
      <c r="D12" s="9">
        <f>SUM(D6:D9,D11)</f>
        <v>29360202</v>
      </c>
      <c r="E12" s="9"/>
      <c r="F12" s="9"/>
      <c r="G12" s="9">
        <f t="shared" ref="G12:AS12" si="0">SUM(G5:G9,G11)</f>
        <v>23811457</v>
      </c>
      <c r="H12" s="9"/>
      <c r="I12" s="9"/>
      <c r="J12" s="9">
        <f t="shared" si="0"/>
        <v>25135721</v>
      </c>
      <c r="K12" s="9"/>
      <c r="L12" s="9"/>
      <c r="M12" s="9">
        <f t="shared" si="0"/>
        <v>22663514</v>
      </c>
      <c r="N12" s="9"/>
      <c r="O12" s="9"/>
      <c r="P12" s="9"/>
      <c r="Q12" s="9">
        <f t="shared" si="0"/>
        <v>21790236</v>
      </c>
      <c r="R12" s="9"/>
      <c r="S12" s="9"/>
      <c r="T12" s="9"/>
      <c r="U12" s="9">
        <f t="shared" si="0"/>
        <v>21212241</v>
      </c>
      <c r="V12" s="9"/>
      <c r="W12" s="9"/>
      <c r="X12" s="9"/>
      <c r="Y12" s="9">
        <f t="shared" si="0"/>
        <v>22589566</v>
      </c>
      <c r="Z12" s="9"/>
      <c r="AA12" s="9"/>
      <c r="AB12" s="9"/>
      <c r="AC12" s="9">
        <f t="shared" si="0"/>
        <v>23133529</v>
      </c>
      <c r="AD12" s="9"/>
      <c r="AE12" s="9"/>
      <c r="AF12" s="9"/>
      <c r="AG12" s="9">
        <f t="shared" si="0"/>
        <v>24645067</v>
      </c>
      <c r="AH12" s="9"/>
      <c r="AI12" s="9"/>
      <c r="AJ12" s="9"/>
      <c r="AK12" s="9">
        <f>SUM(AK5:AK9,AK11)</f>
        <v>24241392</v>
      </c>
      <c r="AL12" s="9"/>
      <c r="AM12" s="9"/>
      <c r="AN12" s="9"/>
      <c r="AO12" s="9">
        <f t="shared" si="0"/>
        <v>25588991</v>
      </c>
      <c r="AP12" s="9"/>
      <c r="AQ12" s="9"/>
      <c r="AR12" s="9"/>
      <c r="AS12" s="9">
        <f t="shared" si="0"/>
        <v>31429282</v>
      </c>
    </row>
  </sheetData>
  <mergeCells count="5">
    <mergeCell ref="A2:AS2"/>
    <mergeCell ref="A4:A11"/>
    <mergeCell ref="B4:AS4"/>
    <mergeCell ref="B10:AS10"/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28515625" style="1" customWidth="1"/>
    <col min="15" max="16384" width="9.140625" style="1"/>
  </cols>
  <sheetData>
    <row r="2" spans="1:14" ht="42.75" customHeight="1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33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15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23319085</v>
      </c>
      <c r="D6" s="3">
        <v>20707607</v>
      </c>
      <c r="E6" s="3">
        <v>21829968</v>
      </c>
      <c r="F6" s="3">
        <v>19373232</v>
      </c>
      <c r="G6" s="3">
        <v>20106764</v>
      </c>
      <c r="H6" s="3">
        <v>20154490</v>
      </c>
      <c r="I6" s="3">
        <v>21147936</v>
      </c>
      <c r="J6" s="3">
        <v>21950702</v>
      </c>
      <c r="K6" s="3">
        <v>19566718</v>
      </c>
      <c r="L6" s="3">
        <v>20931072</v>
      </c>
      <c r="M6" s="3">
        <v>20860509</v>
      </c>
      <c r="N6" s="3">
        <v>25000496</v>
      </c>
    </row>
    <row r="7" spans="1:14" ht="22.5" customHeight="1" x14ac:dyDescent="0.25">
      <c r="A7" s="18"/>
      <c r="B7" s="5" t="s">
        <v>15</v>
      </c>
      <c r="C7" s="3">
        <v>6658417</v>
      </c>
      <c r="D7" s="3">
        <v>6388281</v>
      </c>
      <c r="E7" s="3">
        <v>5673946</v>
      </c>
      <c r="F7" s="3">
        <v>4039029</v>
      </c>
      <c r="G7" s="3">
        <v>4252183</v>
      </c>
      <c r="H7" s="3">
        <v>4079728</v>
      </c>
      <c r="I7" s="3">
        <v>4328040</v>
      </c>
      <c r="J7" s="3">
        <v>4600308</v>
      </c>
      <c r="K7" s="3">
        <v>4451637</v>
      </c>
      <c r="L7" s="3">
        <v>5457438</v>
      </c>
      <c r="M7" s="3">
        <v>7053132</v>
      </c>
      <c r="N7" s="3">
        <v>8495445</v>
      </c>
    </row>
    <row r="8" spans="1:14" ht="22.5" customHeight="1" x14ac:dyDescent="0.25">
      <c r="A8" s="18"/>
      <c r="B8" s="5" t="s">
        <v>16</v>
      </c>
      <c r="C8" s="3">
        <v>1034602</v>
      </c>
      <c r="D8" s="3">
        <v>917019</v>
      </c>
      <c r="E8" s="3">
        <v>899108</v>
      </c>
      <c r="F8" s="3">
        <v>643447</v>
      </c>
      <c r="G8" s="3">
        <v>543770</v>
      </c>
      <c r="H8" s="3">
        <v>448567</v>
      </c>
      <c r="I8" s="3">
        <v>417344</v>
      </c>
      <c r="J8" s="3">
        <v>407077</v>
      </c>
      <c r="K8" s="3">
        <v>440329</v>
      </c>
      <c r="L8" s="3">
        <v>743309</v>
      </c>
      <c r="M8" s="3">
        <v>986404</v>
      </c>
      <c r="N8" s="3">
        <v>1157169</v>
      </c>
    </row>
    <row r="9" spans="1:14" ht="22.5" customHeight="1" x14ac:dyDescent="0.25">
      <c r="A9" s="18"/>
      <c r="B9" s="5" t="s">
        <v>17</v>
      </c>
      <c r="C9" s="3">
        <v>44013</v>
      </c>
      <c r="D9" s="3">
        <v>35915</v>
      </c>
      <c r="E9" s="3">
        <v>33476</v>
      </c>
      <c r="F9" s="3">
        <v>24722</v>
      </c>
      <c r="G9" s="3">
        <v>20626</v>
      </c>
      <c r="H9" s="3">
        <v>15374</v>
      </c>
      <c r="I9" s="3">
        <v>13905</v>
      </c>
      <c r="J9" s="3">
        <v>14471</v>
      </c>
      <c r="K9" s="3">
        <v>15629</v>
      </c>
      <c r="L9" s="3">
        <v>22268</v>
      </c>
      <c r="M9" s="3">
        <v>33583</v>
      </c>
      <c r="N9" s="3">
        <v>34925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54246</v>
      </c>
      <c r="D11" s="3">
        <v>46497</v>
      </c>
      <c r="E11" s="3">
        <v>41421</v>
      </c>
      <c r="F11" s="3">
        <v>25921</v>
      </c>
      <c r="G11" s="3">
        <v>21486</v>
      </c>
      <c r="H11" s="3">
        <v>14990</v>
      </c>
      <c r="I11" s="3">
        <v>14061</v>
      </c>
      <c r="J11" s="3">
        <v>14164</v>
      </c>
      <c r="K11" s="3">
        <v>15306</v>
      </c>
      <c r="L11" s="3">
        <v>31236</v>
      </c>
      <c r="M11" s="3">
        <v>38487</v>
      </c>
      <c r="N11" s="3">
        <v>45538</v>
      </c>
    </row>
    <row r="12" spans="1:14" ht="22.5" customHeight="1" x14ac:dyDescent="0.25">
      <c r="A12" s="22" t="s">
        <v>18</v>
      </c>
      <c r="B12" s="23"/>
      <c r="C12" s="9">
        <f>SUM(C6:C9,C11)</f>
        <v>31110363</v>
      </c>
      <c r="D12" s="9">
        <f t="shared" ref="D12:N12" si="0">SUM(D5:D9,D11)</f>
        <v>28095319</v>
      </c>
      <c r="E12" s="9">
        <f t="shared" si="0"/>
        <v>28477919</v>
      </c>
      <c r="F12" s="9">
        <f t="shared" si="0"/>
        <v>24106351</v>
      </c>
      <c r="G12" s="9">
        <f t="shared" si="0"/>
        <v>24944829</v>
      </c>
      <c r="H12" s="9">
        <f t="shared" si="0"/>
        <v>24713149</v>
      </c>
      <c r="I12" s="9">
        <f t="shared" si="0"/>
        <v>25921286</v>
      </c>
      <c r="J12" s="9">
        <f t="shared" si="0"/>
        <v>26986722</v>
      </c>
      <c r="K12" s="9">
        <f t="shared" si="0"/>
        <v>24489619</v>
      </c>
      <c r="L12" s="9">
        <f>SUM(L5:L9,L11)</f>
        <v>27185323</v>
      </c>
      <c r="M12" s="9">
        <f t="shared" si="0"/>
        <v>28972115</v>
      </c>
      <c r="N12" s="9">
        <f t="shared" si="0"/>
        <v>34733573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zoomScale="70" zoomScaleNormal="70" workbookViewId="0">
      <selection activeCell="N12" sqref="N1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28515625" style="1" customWidth="1"/>
    <col min="15" max="16384" width="9.140625" style="1"/>
  </cols>
  <sheetData>
    <row r="2" spans="1:14" ht="42.75" customHeight="1" x14ac:dyDescent="0.25">
      <c r="A2" s="16" t="s">
        <v>36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33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15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27342501</v>
      </c>
      <c r="D6" s="3">
        <v>23649955</v>
      </c>
      <c r="E6" s="3">
        <v>21499607</v>
      </c>
      <c r="F6" s="3">
        <v>17021785</v>
      </c>
      <c r="G6" s="3">
        <v>18996040</v>
      </c>
      <c r="H6" s="3">
        <v>19617570</v>
      </c>
      <c r="I6" s="3">
        <v>21258031</v>
      </c>
      <c r="J6" s="3">
        <v>20513712</v>
      </c>
      <c r="K6" s="3">
        <v>17981702</v>
      </c>
      <c r="L6" s="3">
        <v>17836794</v>
      </c>
      <c r="M6" s="3">
        <v>20860395</v>
      </c>
      <c r="N6" s="3">
        <v>24236854</v>
      </c>
    </row>
    <row r="7" spans="1:14" ht="22.5" customHeight="1" x14ac:dyDescent="0.25">
      <c r="A7" s="18"/>
      <c r="B7" s="5" t="s">
        <v>15</v>
      </c>
      <c r="C7" s="3">
        <v>8198290</v>
      </c>
      <c r="D7" s="3">
        <v>6823725</v>
      </c>
      <c r="E7" s="3">
        <v>5753043</v>
      </c>
      <c r="F7" s="3">
        <v>4443337</v>
      </c>
      <c r="G7" s="3">
        <v>4736494</v>
      </c>
      <c r="H7" s="3">
        <v>4269164</v>
      </c>
      <c r="I7" s="3">
        <v>4631991</v>
      </c>
      <c r="J7" s="3">
        <v>5698660</v>
      </c>
      <c r="K7" s="3">
        <v>4472969</v>
      </c>
      <c r="L7" s="3">
        <v>4968572</v>
      </c>
      <c r="M7" s="3">
        <v>6347718</v>
      </c>
      <c r="N7" s="3">
        <v>7352930</v>
      </c>
    </row>
    <row r="8" spans="1:14" ht="22.5" customHeight="1" x14ac:dyDescent="0.25">
      <c r="A8" s="18"/>
      <c r="B8" s="5" t="s">
        <v>16</v>
      </c>
      <c r="C8" s="3">
        <v>1233574</v>
      </c>
      <c r="D8" s="3">
        <v>1091329</v>
      </c>
      <c r="E8" s="3">
        <v>944084</v>
      </c>
      <c r="F8" s="3">
        <v>738284</v>
      </c>
      <c r="G8" s="3">
        <v>593223</v>
      </c>
      <c r="H8" s="3">
        <v>396055</v>
      </c>
      <c r="I8" s="3">
        <v>388427</v>
      </c>
      <c r="J8" s="3">
        <v>469582</v>
      </c>
      <c r="K8" s="3">
        <v>463040</v>
      </c>
      <c r="L8" s="3">
        <v>933456</v>
      </c>
      <c r="M8" s="3">
        <v>981117</v>
      </c>
      <c r="N8" s="3">
        <v>1084612</v>
      </c>
    </row>
    <row r="9" spans="1:14" ht="22.5" customHeight="1" x14ac:dyDescent="0.25">
      <c r="A9" s="18"/>
      <c r="B9" s="5" t="s">
        <v>17</v>
      </c>
      <c r="C9" s="3">
        <v>40590</v>
      </c>
      <c r="D9" s="3">
        <v>39379</v>
      </c>
      <c r="E9" s="3">
        <v>36277</v>
      </c>
      <c r="F9" s="3">
        <v>20323</v>
      </c>
      <c r="G9" s="3">
        <v>18076</v>
      </c>
      <c r="H9" s="3">
        <v>15280</v>
      </c>
      <c r="I9" s="3">
        <v>16236</v>
      </c>
      <c r="J9" s="3">
        <v>16880</v>
      </c>
      <c r="K9" s="3">
        <v>16403</v>
      </c>
      <c r="L9" s="3">
        <v>19023</v>
      </c>
      <c r="M9" s="3">
        <v>22649</v>
      </c>
      <c r="N9" s="3">
        <v>31798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50710</v>
      </c>
      <c r="D11" s="3">
        <v>42009</v>
      </c>
      <c r="E11" s="3">
        <v>36265</v>
      </c>
      <c r="F11" s="3">
        <v>28001</v>
      </c>
      <c r="G11" s="3">
        <v>20290</v>
      </c>
      <c r="H11" s="3">
        <v>18059</v>
      </c>
      <c r="I11" s="3">
        <v>15794</v>
      </c>
      <c r="J11" s="3">
        <v>15973</v>
      </c>
      <c r="K11" s="3">
        <v>17965</v>
      </c>
      <c r="L11" s="3">
        <v>11110</v>
      </c>
      <c r="M11" s="3">
        <v>36641</v>
      </c>
      <c r="N11" s="3">
        <v>43059</v>
      </c>
    </row>
    <row r="12" spans="1:14" ht="22.5" customHeight="1" x14ac:dyDescent="0.25">
      <c r="A12" s="22" t="s">
        <v>18</v>
      </c>
      <c r="B12" s="23"/>
      <c r="C12" s="9">
        <f>SUM(C6:C9,C11)</f>
        <v>36865665</v>
      </c>
      <c r="D12" s="9">
        <f t="shared" ref="D12:N12" si="0">SUM(D5:D9,D11)</f>
        <v>31646397</v>
      </c>
      <c r="E12" s="9">
        <f t="shared" si="0"/>
        <v>28269276</v>
      </c>
      <c r="F12" s="9">
        <f t="shared" si="0"/>
        <v>22251730</v>
      </c>
      <c r="G12" s="9">
        <f t="shared" si="0"/>
        <v>24364123</v>
      </c>
      <c r="H12" s="9">
        <f t="shared" si="0"/>
        <v>24316128</v>
      </c>
      <c r="I12" s="9">
        <f t="shared" si="0"/>
        <v>26310479</v>
      </c>
      <c r="J12" s="9">
        <f t="shared" si="0"/>
        <v>26714807</v>
      </c>
      <c r="K12" s="9">
        <f t="shared" si="0"/>
        <v>22952079</v>
      </c>
      <c r="L12" s="9">
        <f>SUM(L5:L9,L11)</f>
        <v>23768955</v>
      </c>
      <c r="M12" s="9">
        <f t="shared" si="0"/>
        <v>28248520</v>
      </c>
      <c r="N12" s="9">
        <f t="shared" si="0"/>
        <v>32749253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D21" sqref="D2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14341955</v>
      </c>
      <c r="D6" s="3">
        <v>10952549</v>
      </c>
      <c r="E6" s="3">
        <v>11289958</v>
      </c>
      <c r="F6" s="3">
        <v>9891870</v>
      </c>
      <c r="G6" s="3">
        <v>9857424</v>
      </c>
      <c r="H6" s="3">
        <v>10966576</v>
      </c>
      <c r="I6" s="3">
        <v>12095114</v>
      </c>
      <c r="J6" s="3">
        <v>11736494</v>
      </c>
      <c r="K6" s="3">
        <v>10478116</v>
      </c>
      <c r="L6" s="3">
        <v>11306622.000000002</v>
      </c>
      <c r="M6" s="3">
        <v>10694520</v>
      </c>
      <c r="N6" s="3">
        <v>13585248</v>
      </c>
    </row>
    <row r="7" spans="1:14" ht="22.5" customHeight="1" x14ac:dyDescent="0.25">
      <c r="A7" s="18"/>
      <c r="B7" s="5" t="s">
        <v>15</v>
      </c>
      <c r="C7" s="3">
        <v>4477400</v>
      </c>
      <c r="D7" s="3">
        <v>3219100</v>
      </c>
      <c r="E7" s="3">
        <v>3456726</v>
      </c>
      <c r="F7" s="3">
        <v>3095354</v>
      </c>
      <c r="G7" s="3">
        <v>3362571</v>
      </c>
      <c r="H7" s="3">
        <v>2664167</v>
      </c>
      <c r="I7" s="3">
        <v>2257706</v>
      </c>
      <c r="J7" s="3">
        <v>2945733</v>
      </c>
      <c r="K7" s="3">
        <v>2750234</v>
      </c>
      <c r="L7" s="3">
        <v>2997645</v>
      </c>
      <c r="M7" s="3">
        <v>3137544</v>
      </c>
      <c r="N7" s="3">
        <v>3169492</v>
      </c>
    </row>
    <row r="8" spans="1:14" ht="22.5" customHeight="1" x14ac:dyDescent="0.25">
      <c r="A8" s="18"/>
      <c r="B8" s="5" t="s">
        <v>16</v>
      </c>
      <c r="C8" s="3">
        <v>750228</v>
      </c>
      <c r="D8" s="3">
        <v>641054</v>
      </c>
      <c r="E8" s="3">
        <v>627994</v>
      </c>
      <c r="F8" s="3">
        <v>604042</v>
      </c>
      <c r="G8" s="3">
        <v>359387</v>
      </c>
      <c r="H8" s="3">
        <v>311262</v>
      </c>
      <c r="I8" s="3">
        <v>338763</v>
      </c>
      <c r="J8" s="3">
        <v>315730</v>
      </c>
      <c r="K8" s="3">
        <v>358137</v>
      </c>
      <c r="L8" s="3">
        <v>610928</v>
      </c>
      <c r="M8" s="3">
        <v>789237</v>
      </c>
      <c r="N8" s="3">
        <v>758329</v>
      </c>
    </row>
    <row r="9" spans="1:14" ht="22.5" customHeight="1" x14ac:dyDescent="0.25">
      <c r="A9" s="18"/>
      <c r="B9" s="5" t="s">
        <v>17</v>
      </c>
      <c r="C9" s="3">
        <v>238612</v>
      </c>
      <c r="D9" s="3">
        <v>205944</v>
      </c>
      <c r="E9" s="3">
        <v>173988.9</v>
      </c>
      <c r="F9" s="3">
        <v>183759</v>
      </c>
      <c r="G9" s="3">
        <v>166587</v>
      </c>
      <c r="H9" s="3">
        <v>156506</v>
      </c>
      <c r="I9" s="3">
        <v>154717</v>
      </c>
      <c r="J9" s="3">
        <v>182258</v>
      </c>
      <c r="K9" s="3">
        <v>213077</v>
      </c>
      <c r="L9" s="3">
        <v>218969</v>
      </c>
      <c r="M9" s="3">
        <v>256885</v>
      </c>
      <c r="N9" s="3">
        <v>228801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688372.99999999988</v>
      </c>
      <c r="D11" s="3">
        <v>504311.00000000006</v>
      </c>
      <c r="E11" s="3">
        <v>691449.00000000012</v>
      </c>
      <c r="F11" s="3">
        <v>462499</v>
      </c>
      <c r="G11" s="3">
        <v>336911.00000000006</v>
      </c>
      <c r="H11" s="3">
        <v>362595</v>
      </c>
      <c r="I11" s="3">
        <v>260620.99999999997</v>
      </c>
      <c r="J11" s="3">
        <v>245507</v>
      </c>
      <c r="K11" s="3">
        <v>373251</v>
      </c>
      <c r="L11" s="3">
        <v>604670</v>
      </c>
      <c r="M11" s="3">
        <v>493169.99999999994</v>
      </c>
      <c r="N11" s="3">
        <v>624626.00000000012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20496568</v>
      </c>
      <c r="D12" s="9">
        <f t="shared" si="0"/>
        <v>15522958</v>
      </c>
      <c r="E12" s="9">
        <f t="shared" si="0"/>
        <v>16240115.9</v>
      </c>
      <c r="F12" s="9">
        <f t="shared" si="0"/>
        <v>14237524</v>
      </c>
      <c r="G12" s="9">
        <f t="shared" si="0"/>
        <v>14082880</v>
      </c>
      <c r="H12" s="9">
        <f t="shared" si="0"/>
        <v>14461106</v>
      </c>
      <c r="I12" s="9">
        <f t="shared" si="0"/>
        <v>15106921</v>
      </c>
      <c r="J12" s="9">
        <f t="shared" si="0"/>
        <v>15425722</v>
      </c>
      <c r="K12" s="9">
        <f t="shared" si="0"/>
        <v>14172815</v>
      </c>
      <c r="L12" s="9">
        <f t="shared" si="0"/>
        <v>15738834.000000002</v>
      </c>
      <c r="M12" s="9">
        <f t="shared" si="0"/>
        <v>15371356</v>
      </c>
      <c r="N12" s="9">
        <f t="shared" si="0"/>
        <v>18366496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0" zoomScaleNormal="80" workbookViewId="0">
      <selection sqref="A1:XFD1048576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15149196</v>
      </c>
      <c r="D6" s="3">
        <v>11024498</v>
      </c>
      <c r="E6" s="3">
        <v>11732830</v>
      </c>
      <c r="F6" s="3">
        <v>10196037</v>
      </c>
      <c r="G6" s="3">
        <v>11714521</v>
      </c>
      <c r="H6" s="3">
        <v>11503085</v>
      </c>
      <c r="I6" s="3">
        <f>314464+14335589</f>
        <v>14650053</v>
      </c>
      <c r="J6" s="3">
        <v>14325553</v>
      </c>
      <c r="K6" s="3">
        <v>13046901</v>
      </c>
      <c r="L6" s="3">
        <v>12301428</v>
      </c>
      <c r="M6" s="3">
        <v>13520438</v>
      </c>
      <c r="N6" s="3">
        <v>14388297</v>
      </c>
    </row>
    <row r="7" spans="1:14" ht="22.5" customHeight="1" x14ac:dyDescent="0.25">
      <c r="A7" s="18"/>
      <c r="B7" s="5" t="s">
        <v>15</v>
      </c>
      <c r="C7" s="3">
        <v>3383068</v>
      </c>
      <c r="D7" s="3">
        <v>2395071</v>
      </c>
      <c r="E7" s="3">
        <v>2677787</v>
      </c>
      <c r="F7" s="3">
        <v>2725737</v>
      </c>
      <c r="G7" s="3">
        <v>2697654</v>
      </c>
      <c r="H7" s="3">
        <v>3007072</v>
      </c>
      <c r="I7" s="3">
        <v>3361600</v>
      </c>
      <c r="J7" s="3">
        <v>3416852</v>
      </c>
      <c r="K7" s="3">
        <v>3042649</v>
      </c>
      <c r="L7" s="3">
        <v>3341511</v>
      </c>
      <c r="M7" s="3">
        <v>3308530</v>
      </c>
      <c r="N7" s="3">
        <v>3861836</v>
      </c>
    </row>
    <row r="8" spans="1:14" ht="22.5" customHeight="1" x14ac:dyDescent="0.25">
      <c r="A8" s="18"/>
      <c r="B8" s="5" t="s">
        <v>16</v>
      </c>
      <c r="C8" s="3">
        <v>605340</v>
      </c>
      <c r="D8" s="3">
        <v>543630</v>
      </c>
      <c r="E8" s="3">
        <v>682623</v>
      </c>
      <c r="F8" s="3">
        <v>536938</v>
      </c>
      <c r="G8" s="3">
        <v>399448</v>
      </c>
      <c r="H8" s="3">
        <v>339588</v>
      </c>
      <c r="I8" s="3">
        <v>358444</v>
      </c>
      <c r="J8" s="3">
        <v>342275</v>
      </c>
      <c r="K8" s="3">
        <v>306187</v>
      </c>
      <c r="L8" s="3">
        <v>544185</v>
      </c>
      <c r="M8" s="3">
        <v>670022</v>
      </c>
      <c r="N8" s="3">
        <v>760819</v>
      </c>
    </row>
    <row r="9" spans="1:14" ht="22.5" customHeight="1" x14ac:dyDescent="0.25">
      <c r="A9" s="18"/>
      <c r="B9" s="5" t="s">
        <v>17</v>
      </c>
      <c r="C9" s="3">
        <v>231986</v>
      </c>
      <c r="D9" s="3">
        <v>239605</v>
      </c>
      <c r="E9" s="3">
        <v>204638</v>
      </c>
      <c r="F9" s="3">
        <v>213413</v>
      </c>
      <c r="G9" s="3">
        <v>208506</v>
      </c>
      <c r="H9" s="3">
        <v>176507</v>
      </c>
      <c r="I9" s="3">
        <v>179722</v>
      </c>
      <c r="J9" s="3">
        <v>180608</v>
      </c>
      <c r="K9" s="3">
        <v>179800</v>
      </c>
      <c r="L9" s="3">
        <v>197135</v>
      </c>
      <c r="M9" s="3">
        <v>223788</v>
      </c>
      <c r="N9" s="3">
        <v>254738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695834.00000000012</v>
      </c>
      <c r="D11" s="3">
        <v>445466</v>
      </c>
      <c r="E11" s="3">
        <v>539423</v>
      </c>
      <c r="F11" s="3">
        <v>522010</v>
      </c>
      <c r="G11" s="3">
        <v>399154</v>
      </c>
      <c r="H11" s="3">
        <v>301126</v>
      </c>
      <c r="I11" s="3">
        <f>19089+253573</f>
        <v>272662</v>
      </c>
      <c r="J11" s="3">
        <v>299268</v>
      </c>
      <c r="K11" s="3">
        <v>311808</v>
      </c>
      <c r="L11" s="3">
        <v>586740</v>
      </c>
      <c r="M11" s="3">
        <v>513549</v>
      </c>
      <c r="N11" s="3">
        <v>584190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20065424</v>
      </c>
      <c r="D12" s="9">
        <f t="shared" si="0"/>
        <v>14648270</v>
      </c>
      <c r="E12" s="9">
        <f t="shared" si="0"/>
        <v>15837301</v>
      </c>
      <c r="F12" s="9">
        <f t="shared" si="0"/>
        <v>14194135</v>
      </c>
      <c r="G12" s="9">
        <f t="shared" si="0"/>
        <v>15419283</v>
      </c>
      <c r="H12" s="9">
        <f t="shared" si="0"/>
        <v>15327378</v>
      </c>
      <c r="I12" s="9">
        <f t="shared" si="0"/>
        <v>18822481</v>
      </c>
      <c r="J12" s="9">
        <f t="shared" si="0"/>
        <v>18564556</v>
      </c>
      <c r="K12" s="9">
        <f t="shared" si="0"/>
        <v>16887345</v>
      </c>
      <c r="L12" s="9">
        <f t="shared" si="0"/>
        <v>16970999</v>
      </c>
      <c r="M12" s="9">
        <f t="shared" si="0"/>
        <v>18236327</v>
      </c>
      <c r="N12" s="9">
        <f t="shared" si="0"/>
        <v>19849880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70" zoomScaleNormal="70" workbookViewId="0">
      <selection activeCell="N11" sqref="N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27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18"/>
      <c r="B6" s="5" t="s">
        <v>14</v>
      </c>
      <c r="C6" s="3">
        <v>19061362</v>
      </c>
      <c r="D6" s="3">
        <v>13739166</v>
      </c>
      <c r="E6" s="3">
        <v>14328171</v>
      </c>
      <c r="F6" s="3">
        <v>13159109</v>
      </c>
      <c r="G6" s="3">
        <v>12865987</v>
      </c>
      <c r="H6" s="3">
        <v>14370194</v>
      </c>
      <c r="I6" s="3">
        <v>15966467</v>
      </c>
      <c r="J6" s="3">
        <v>14631011</v>
      </c>
      <c r="K6" s="3">
        <v>13330967</v>
      </c>
      <c r="L6" s="3">
        <v>14472879</v>
      </c>
      <c r="M6" s="3">
        <v>17220271</v>
      </c>
      <c r="N6" s="3">
        <v>17727518</v>
      </c>
    </row>
    <row r="7" spans="1:14" ht="22.5" customHeight="1" x14ac:dyDescent="0.25">
      <c r="A7" s="18"/>
      <c r="B7" s="5" t="s">
        <v>15</v>
      </c>
      <c r="C7" s="3">
        <v>4718828</v>
      </c>
      <c r="D7" s="3">
        <v>3518444</v>
      </c>
      <c r="E7" s="3">
        <v>3235507</v>
      </c>
      <c r="F7" s="3">
        <v>2665796</v>
      </c>
      <c r="G7" s="3">
        <v>2732058</v>
      </c>
      <c r="H7" s="3">
        <v>2520813</v>
      </c>
      <c r="I7" s="3">
        <v>2662208</v>
      </c>
      <c r="J7" s="3">
        <v>3854563</v>
      </c>
      <c r="K7" s="3">
        <v>3340877</v>
      </c>
      <c r="L7" s="3">
        <v>3630162</v>
      </c>
      <c r="M7" s="3">
        <v>4002379</v>
      </c>
      <c r="N7" s="3">
        <v>4383064</v>
      </c>
    </row>
    <row r="8" spans="1:14" ht="22.5" customHeight="1" x14ac:dyDescent="0.25">
      <c r="A8" s="18"/>
      <c r="B8" s="5" t="s">
        <v>16</v>
      </c>
      <c r="C8" s="3">
        <v>718849</v>
      </c>
      <c r="D8" s="3">
        <v>614300</v>
      </c>
      <c r="E8" s="3">
        <v>624650</v>
      </c>
      <c r="F8" s="3">
        <v>605240</v>
      </c>
      <c r="G8" s="3">
        <v>380183</v>
      </c>
      <c r="H8" s="3">
        <v>325347</v>
      </c>
      <c r="I8" s="3">
        <v>331253</v>
      </c>
      <c r="J8" s="3">
        <v>339546</v>
      </c>
      <c r="K8" s="3">
        <v>371653</v>
      </c>
      <c r="L8" s="3">
        <v>510595</v>
      </c>
      <c r="M8" s="3">
        <v>659776</v>
      </c>
      <c r="N8" s="3">
        <v>642672</v>
      </c>
    </row>
    <row r="9" spans="1:14" ht="22.5" customHeight="1" x14ac:dyDescent="0.25">
      <c r="A9" s="18"/>
      <c r="B9" s="5" t="s">
        <v>17</v>
      </c>
      <c r="C9" s="3">
        <v>245676</v>
      </c>
      <c r="D9" s="3">
        <v>248008</v>
      </c>
      <c r="E9" s="3">
        <v>227134</v>
      </c>
      <c r="F9" s="3">
        <v>239446</v>
      </c>
      <c r="G9" s="3">
        <v>188019</v>
      </c>
      <c r="H9" s="3">
        <v>195901</v>
      </c>
      <c r="I9" s="3">
        <v>170888</v>
      </c>
      <c r="J9" s="3">
        <v>173865</v>
      </c>
      <c r="K9" s="3">
        <v>194337</v>
      </c>
      <c r="L9" s="3">
        <v>238331</v>
      </c>
      <c r="M9" s="3">
        <v>249498</v>
      </c>
      <c r="N9" s="3">
        <v>228037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686698</v>
      </c>
      <c r="D11" s="3">
        <v>500732</v>
      </c>
      <c r="E11" s="3">
        <v>590814</v>
      </c>
      <c r="F11" s="3">
        <v>328039</v>
      </c>
      <c r="G11" s="3">
        <v>232893</v>
      </c>
      <c r="H11" s="3">
        <v>273037</v>
      </c>
      <c r="I11" s="3">
        <v>214323</v>
      </c>
      <c r="J11" s="3">
        <v>127924</v>
      </c>
      <c r="K11" s="3">
        <v>334184</v>
      </c>
      <c r="L11" s="3">
        <v>500072</v>
      </c>
      <c r="M11" s="3">
        <v>676507</v>
      </c>
      <c r="N11" s="3">
        <v>726663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25431413</v>
      </c>
      <c r="D12" s="9">
        <f t="shared" si="0"/>
        <v>18620650</v>
      </c>
      <c r="E12" s="9">
        <f t="shared" si="0"/>
        <v>19006276</v>
      </c>
      <c r="F12" s="9">
        <f t="shared" si="0"/>
        <v>16997630</v>
      </c>
      <c r="G12" s="9">
        <f t="shared" si="0"/>
        <v>16399140</v>
      </c>
      <c r="H12" s="9">
        <f t="shared" si="0"/>
        <v>17685292</v>
      </c>
      <c r="I12" s="9">
        <f t="shared" si="0"/>
        <v>19345139</v>
      </c>
      <c r="J12" s="9">
        <f t="shared" si="0"/>
        <v>19126909</v>
      </c>
      <c r="K12" s="9">
        <f t="shared" si="0"/>
        <v>17572018</v>
      </c>
      <c r="L12" s="9">
        <f>SUM(L5:L9,L11)</f>
        <v>19352039</v>
      </c>
      <c r="M12" s="9">
        <f t="shared" si="0"/>
        <v>22808431</v>
      </c>
      <c r="N12" s="9">
        <f t="shared" si="0"/>
        <v>23707954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0" zoomScaleNormal="80" workbookViewId="0">
      <selection activeCell="A2" sqref="A2:N2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27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22.5" customHeight="1" x14ac:dyDescent="0.25">
      <c r="A6" s="18"/>
      <c r="B6" s="5" t="s">
        <v>14</v>
      </c>
      <c r="C6" s="3">
        <v>18846929</v>
      </c>
      <c r="D6" s="3">
        <v>15616517</v>
      </c>
      <c r="E6" s="3">
        <v>15165282</v>
      </c>
      <c r="F6" s="3">
        <v>14981319</v>
      </c>
      <c r="G6" s="3">
        <v>15955061</v>
      </c>
      <c r="H6" s="3">
        <v>16098294</v>
      </c>
      <c r="I6" s="3">
        <v>17374673</v>
      </c>
      <c r="J6" s="3">
        <v>16981443</v>
      </c>
      <c r="K6" s="3">
        <v>15366448</v>
      </c>
      <c r="L6" s="3">
        <v>16222937</v>
      </c>
      <c r="M6" s="3">
        <v>16806332</v>
      </c>
      <c r="N6" s="3">
        <v>19202103</v>
      </c>
    </row>
    <row r="7" spans="1:14" ht="22.5" customHeight="1" x14ac:dyDescent="0.25">
      <c r="A7" s="18"/>
      <c r="B7" s="5" t="s">
        <v>15</v>
      </c>
      <c r="C7" s="3">
        <v>5139028</v>
      </c>
      <c r="D7" s="3">
        <v>4239912</v>
      </c>
      <c r="E7" s="3">
        <v>4068412</v>
      </c>
      <c r="F7" s="3">
        <v>3792493</v>
      </c>
      <c r="G7" s="3">
        <v>3432796</v>
      </c>
      <c r="H7" s="3">
        <v>3916959</v>
      </c>
      <c r="I7" s="3">
        <v>3679300</v>
      </c>
      <c r="J7" s="3">
        <v>3651020</v>
      </c>
      <c r="K7" s="3">
        <v>2947232</v>
      </c>
      <c r="L7" s="3">
        <v>3412131</v>
      </c>
      <c r="M7" s="3">
        <v>3656560</v>
      </c>
      <c r="N7" s="3">
        <v>4361054</v>
      </c>
    </row>
    <row r="8" spans="1:14" ht="22.5" customHeight="1" x14ac:dyDescent="0.25">
      <c r="A8" s="18"/>
      <c r="B8" s="5" t="s">
        <v>16</v>
      </c>
      <c r="C8" s="3">
        <v>3589416</v>
      </c>
      <c r="D8" s="3">
        <v>3180015</v>
      </c>
      <c r="E8" s="3">
        <v>2965333</v>
      </c>
      <c r="F8" s="3">
        <v>2725253</v>
      </c>
      <c r="G8" s="3">
        <v>422066</v>
      </c>
      <c r="H8" s="3">
        <v>1655901</v>
      </c>
      <c r="I8" s="3">
        <v>1569115</v>
      </c>
      <c r="J8" s="3">
        <v>1490819</v>
      </c>
      <c r="K8" s="3">
        <v>1774152</v>
      </c>
      <c r="L8" s="3">
        <v>2544966</v>
      </c>
      <c r="M8" s="3">
        <v>2964823</v>
      </c>
      <c r="N8" s="3">
        <v>3286974</v>
      </c>
    </row>
    <row r="9" spans="1:14" ht="22.5" customHeight="1" x14ac:dyDescent="0.25">
      <c r="A9" s="18"/>
      <c r="B9" s="5" t="s">
        <v>17</v>
      </c>
      <c r="C9" s="3">
        <v>350732</v>
      </c>
      <c r="D9" s="3">
        <v>347733</v>
      </c>
      <c r="E9" s="3">
        <v>331706</v>
      </c>
      <c r="F9" s="3">
        <v>294038</v>
      </c>
      <c r="G9" s="3">
        <v>1833396</v>
      </c>
      <c r="H9" s="3">
        <v>214985</v>
      </c>
      <c r="I9" s="3">
        <v>217422</v>
      </c>
      <c r="J9" s="3">
        <v>230564</v>
      </c>
      <c r="K9" s="3">
        <v>222471</v>
      </c>
      <c r="L9" s="3">
        <v>278317</v>
      </c>
      <c r="M9" s="3">
        <v>304319</v>
      </c>
      <c r="N9" s="3">
        <v>295654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951353</v>
      </c>
      <c r="D11" s="3">
        <v>805716</v>
      </c>
      <c r="E11" s="3">
        <v>810232</v>
      </c>
      <c r="F11" s="3">
        <v>780190</v>
      </c>
      <c r="G11" s="3">
        <v>787000</v>
      </c>
      <c r="H11" s="3">
        <v>910683</v>
      </c>
      <c r="I11" s="3">
        <v>749743</v>
      </c>
      <c r="J11" s="3">
        <v>728763</v>
      </c>
      <c r="K11" s="3">
        <v>742043</v>
      </c>
      <c r="L11" s="3">
        <v>833343</v>
      </c>
      <c r="M11" s="3">
        <v>825132</v>
      </c>
      <c r="N11" s="3">
        <v>768688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28877458</v>
      </c>
      <c r="D12" s="9">
        <f t="shared" si="0"/>
        <v>24189893</v>
      </c>
      <c r="E12" s="9">
        <f t="shared" si="0"/>
        <v>23340965</v>
      </c>
      <c r="F12" s="9">
        <f t="shared" si="0"/>
        <v>22573293</v>
      </c>
      <c r="G12" s="9">
        <f t="shared" ref="G12" si="1">SUM(G5:G9,G11)</f>
        <v>22430319</v>
      </c>
      <c r="H12" s="9">
        <f t="shared" si="0"/>
        <v>22796822</v>
      </c>
      <c r="I12" s="9">
        <f t="shared" ref="I12:J12" si="2">SUM(I5:I9,I11)</f>
        <v>23590253</v>
      </c>
      <c r="J12" s="9">
        <f t="shared" si="2"/>
        <v>23082609</v>
      </c>
      <c r="K12" s="9">
        <f t="shared" si="0"/>
        <v>21052346</v>
      </c>
      <c r="L12" s="9">
        <f>SUM(L5:L9,L11)</f>
        <v>23291694</v>
      </c>
      <c r="M12" s="9">
        <f t="shared" si="0"/>
        <v>24557166</v>
      </c>
      <c r="N12" s="9">
        <f t="shared" si="0"/>
        <v>27914473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zoomScale="80" zoomScaleNormal="80" workbookViewId="0">
      <selection activeCell="N3" sqref="N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16" style="1" customWidth="1"/>
    <col min="4" max="4" width="16.7109375" style="1" customWidth="1"/>
    <col min="5" max="5" width="16.42578125" style="1" customWidth="1"/>
    <col min="6" max="6" width="15.85546875" style="1" customWidth="1"/>
    <col min="7" max="7" width="17.85546875" style="1" customWidth="1"/>
    <col min="8" max="8" width="18.42578125" style="1" customWidth="1"/>
    <col min="9" max="9" width="19.85546875" style="1" customWidth="1"/>
    <col min="10" max="10" width="21" style="1" customWidth="1"/>
    <col min="11" max="11" width="22.140625" style="1" customWidth="1"/>
    <col min="12" max="12" width="22.42578125" style="1" customWidth="1"/>
    <col min="13" max="13" width="24.28515625" style="1" customWidth="1"/>
    <col min="14" max="14" width="24.140625" style="1" customWidth="1"/>
    <col min="15" max="16384" width="9.140625" style="1"/>
  </cols>
  <sheetData>
    <row r="2" spans="1:14" ht="42.75" customHeight="1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</row>
    <row r="4" spans="1:14" ht="22.5" customHeight="1" x14ac:dyDescent="0.25">
      <c r="A4" s="17" t="s">
        <v>27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2.5" customHeight="1" x14ac:dyDescent="0.25">
      <c r="A5" s="18"/>
      <c r="B5" s="5" t="s">
        <v>19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4" ht="22.5" customHeight="1" x14ac:dyDescent="0.25">
      <c r="A6" s="18"/>
      <c r="B6" s="5" t="s">
        <v>14</v>
      </c>
      <c r="C6" s="3">
        <v>20105232</v>
      </c>
      <c r="D6" s="3">
        <v>18823904</v>
      </c>
      <c r="E6" s="3">
        <f>17845383+1442631</f>
        <v>19288014</v>
      </c>
      <c r="F6" s="3">
        <v>16223100</v>
      </c>
      <c r="G6" s="3">
        <v>16379537</v>
      </c>
      <c r="H6" s="3">
        <v>17097365</v>
      </c>
      <c r="I6" s="3">
        <v>17960815</v>
      </c>
      <c r="J6" s="3">
        <v>16884103</v>
      </c>
      <c r="K6" s="3">
        <v>14730765</v>
      </c>
      <c r="L6" s="3">
        <v>14874917</v>
      </c>
      <c r="M6" s="3">
        <v>15278240</v>
      </c>
      <c r="N6" s="3">
        <v>19171731</v>
      </c>
    </row>
    <row r="7" spans="1:14" ht="22.5" customHeight="1" x14ac:dyDescent="0.25">
      <c r="A7" s="18"/>
      <c r="B7" s="5" t="s">
        <v>15</v>
      </c>
      <c r="C7" s="3">
        <v>4913236</v>
      </c>
      <c r="D7" s="3">
        <v>4438099</v>
      </c>
      <c r="E7" s="3">
        <f>4039284+744971</f>
        <v>4784255</v>
      </c>
      <c r="F7" s="3">
        <v>3696618</v>
      </c>
      <c r="G7" s="3">
        <v>3507093</v>
      </c>
      <c r="H7" s="3">
        <v>4227518</v>
      </c>
      <c r="I7" s="3">
        <v>4578325</v>
      </c>
      <c r="J7" s="3">
        <v>4951679</v>
      </c>
      <c r="K7" s="3">
        <v>4587056</v>
      </c>
      <c r="L7" s="3">
        <v>5359368</v>
      </c>
      <c r="M7" s="3">
        <v>5737868</v>
      </c>
      <c r="N7" s="3">
        <v>7111613</v>
      </c>
    </row>
    <row r="8" spans="1:14" ht="22.5" customHeight="1" x14ac:dyDescent="0.25">
      <c r="A8" s="18"/>
      <c r="B8" s="5" t="s">
        <v>16</v>
      </c>
      <c r="C8" s="3">
        <v>3294922</v>
      </c>
      <c r="D8" s="3">
        <v>3259012</v>
      </c>
      <c r="E8" s="3">
        <f>414758+2740262</f>
        <v>3155020</v>
      </c>
      <c r="F8" s="3">
        <v>2281866</v>
      </c>
      <c r="G8" s="3">
        <v>1625086</v>
      </c>
      <c r="H8" s="3">
        <v>859112</v>
      </c>
      <c r="I8" s="3">
        <v>858265</v>
      </c>
      <c r="J8" s="3">
        <v>874197</v>
      </c>
      <c r="K8" s="3">
        <v>977766</v>
      </c>
      <c r="L8" s="3">
        <v>1256918</v>
      </c>
      <c r="M8" s="3">
        <v>1450981</v>
      </c>
      <c r="N8" s="3">
        <v>1781064</v>
      </c>
    </row>
    <row r="9" spans="1:14" ht="22.5" customHeight="1" x14ac:dyDescent="0.25">
      <c r="A9" s="18"/>
      <c r="B9" s="5" t="s">
        <v>17</v>
      </c>
      <c r="C9" s="3">
        <v>318018</v>
      </c>
      <c r="D9" s="3">
        <v>321763</v>
      </c>
      <c r="E9" s="3">
        <f>185480+126433</f>
        <v>311913</v>
      </c>
      <c r="F9" s="3">
        <v>262254</v>
      </c>
      <c r="G9" s="3">
        <v>226173</v>
      </c>
      <c r="H9" s="3">
        <v>178743</v>
      </c>
      <c r="I9" s="3">
        <v>174870</v>
      </c>
      <c r="J9" s="3">
        <v>158327</v>
      </c>
      <c r="K9" s="3">
        <v>175446</v>
      </c>
      <c r="L9" s="3">
        <v>207113</v>
      </c>
      <c r="M9" s="3">
        <v>216392</v>
      </c>
      <c r="N9" s="3">
        <v>196750</v>
      </c>
    </row>
    <row r="10" spans="1:1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ht="22.5" customHeight="1" x14ac:dyDescent="0.25">
      <c r="A11" s="18"/>
      <c r="B11" s="4"/>
      <c r="C11" s="3">
        <v>837388</v>
      </c>
      <c r="D11" s="3">
        <v>775765</v>
      </c>
      <c r="E11" s="3">
        <f>318145+468089</f>
        <v>786234</v>
      </c>
      <c r="F11" s="3">
        <v>796108</v>
      </c>
      <c r="G11" s="3">
        <v>712594</v>
      </c>
      <c r="H11" s="3">
        <v>743352</v>
      </c>
      <c r="I11" s="3">
        <v>693309</v>
      </c>
      <c r="J11" s="3">
        <v>657065</v>
      </c>
      <c r="K11" s="3">
        <v>660867</v>
      </c>
      <c r="L11" s="3">
        <v>751195</v>
      </c>
      <c r="M11" s="3">
        <v>782244</v>
      </c>
      <c r="N11" s="3">
        <v>805847</v>
      </c>
    </row>
    <row r="12" spans="1:14" ht="22.5" customHeight="1" x14ac:dyDescent="0.25">
      <c r="A12" s="22" t="s">
        <v>18</v>
      </c>
      <c r="B12" s="23"/>
      <c r="C12" s="9">
        <f t="shared" ref="C12:N12" si="0">SUM(C5:C9,C11)</f>
        <v>29468796</v>
      </c>
      <c r="D12" s="9">
        <f t="shared" si="0"/>
        <v>27618543</v>
      </c>
      <c r="E12" s="9">
        <f t="shared" si="0"/>
        <v>28325436</v>
      </c>
      <c r="F12" s="9">
        <f t="shared" si="0"/>
        <v>23259946</v>
      </c>
      <c r="G12" s="9">
        <f t="shared" si="0"/>
        <v>22450483</v>
      </c>
      <c r="H12" s="9">
        <f t="shared" si="0"/>
        <v>23106090</v>
      </c>
      <c r="I12" s="9">
        <f t="shared" si="0"/>
        <v>24265584</v>
      </c>
      <c r="J12" s="9">
        <f t="shared" si="0"/>
        <v>23525371</v>
      </c>
      <c r="K12" s="9">
        <f t="shared" si="0"/>
        <v>21131900</v>
      </c>
      <c r="L12" s="9">
        <f>SUM(L5:L9,L11)</f>
        <v>22449511</v>
      </c>
      <c r="M12" s="9">
        <f t="shared" si="0"/>
        <v>23465725</v>
      </c>
      <c r="N12" s="9">
        <f t="shared" si="0"/>
        <v>29067005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opLeftCell="B1" zoomScale="75" zoomScaleNormal="75" workbookViewId="0">
      <selection activeCell="N3" sqref="N3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14" width="20.28515625" style="1" customWidth="1"/>
    <col min="15" max="15" width="9.140625" style="11"/>
    <col min="16" max="16" width="9.140625" style="1"/>
    <col min="17" max="17" width="11.5703125" style="11" bestFit="1" customWidth="1"/>
    <col min="18" max="16384" width="9.140625" style="1"/>
  </cols>
  <sheetData>
    <row r="2" spans="1:17" ht="42.75" customHeight="1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12"/>
      <c r="Q3" s="12"/>
    </row>
    <row r="4" spans="1:17" ht="22.5" customHeight="1" x14ac:dyDescent="0.25">
      <c r="A4" s="17" t="s">
        <v>27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7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22.5" customHeight="1" x14ac:dyDescent="0.25">
      <c r="A6" s="18"/>
      <c r="B6" s="5" t="s">
        <v>14</v>
      </c>
      <c r="C6" s="3">
        <v>20138560</v>
      </c>
      <c r="D6" s="3">
        <v>16489380</v>
      </c>
      <c r="E6" s="3">
        <v>17560548</v>
      </c>
      <c r="F6" s="3">
        <v>15383591</v>
      </c>
      <c r="G6" s="3">
        <v>16788427</v>
      </c>
      <c r="H6" s="3">
        <f>16458916+641457</f>
        <v>17100373</v>
      </c>
      <c r="I6" s="3">
        <v>18395363</v>
      </c>
      <c r="J6" s="3">
        <v>18553391</v>
      </c>
      <c r="K6" s="3">
        <v>15591793</v>
      </c>
      <c r="L6" s="3">
        <v>15488740</v>
      </c>
      <c r="M6" s="3">
        <v>17358982</v>
      </c>
      <c r="N6" s="3">
        <v>18121703</v>
      </c>
      <c r="O6" s="11">
        <f>N6/M6</f>
        <v>1.0439381180301932</v>
      </c>
      <c r="Q6" s="10">
        <f>AVERAGE(C6:N6)</f>
        <v>17247570.916666668</v>
      </c>
    </row>
    <row r="7" spans="1:17" ht="22.5" customHeight="1" x14ac:dyDescent="0.25">
      <c r="A7" s="18"/>
      <c r="B7" s="5" t="s">
        <v>15</v>
      </c>
      <c r="C7" s="3">
        <v>7858015</v>
      </c>
      <c r="D7" s="3">
        <v>5580984</v>
      </c>
      <c r="E7" s="3">
        <v>6159636</v>
      </c>
      <c r="F7" s="3">
        <v>4888814</v>
      </c>
      <c r="G7" s="3">
        <v>4176905</v>
      </c>
      <c r="H7" s="3">
        <f>3087698+790162</f>
        <v>3877860</v>
      </c>
      <c r="I7" s="3">
        <v>4257450</v>
      </c>
      <c r="J7" s="3">
        <v>4844399</v>
      </c>
      <c r="K7" s="3">
        <v>4551081</v>
      </c>
      <c r="L7" s="3">
        <v>5758561</v>
      </c>
      <c r="M7" s="3">
        <v>5841192</v>
      </c>
      <c r="N7" s="3">
        <v>6486277</v>
      </c>
      <c r="O7" s="11">
        <f t="shared" ref="O7:O9" si="0">N7/M7</f>
        <v>1.110437218978592</v>
      </c>
      <c r="Q7" s="10">
        <f t="shared" ref="Q7:Q11" si="1">AVERAGE(C7:N7)</f>
        <v>5356764.5</v>
      </c>
    </row>
    <row r="8" spans="1:17" ht="22.5" customHeight="1" x14ac:dyDescent="0.25">
      <c r="A8" s="18"/>
      <c r="B8" s="5" t="s">
        <v>16</v>
      </c>
      <c r="C8" s="3">
        <v>1907449</v>
      </c>
      <c r="D8" s="3">
        <v>1646373</v>
      </c>
      <c r="E8" s="3">
        <v>1501110</v>
      </c>
      <c r="F8" s="3">
        <v>1254945</v>
      </c>
      <c r="G8" s="3">
        <v>797327</v>
      </c>
      <c r="H8" s="3">
        <f>316022+518917</f>
        <v>834939</v>
      </c>
      <c r="I8" s="3">
        <v>908840</v>
      </c>
      <c r="J8" s="3">
        <v>939547</v>
      </c>
      <c r="K8" s="3">
        <v>1003301</v>
      </c>
      <c r="L8" s="3">
        <v>1300392</v>
      </c>
      <c r="M8" s="3">
        <v>1495704</v>
      </c>
      <c r="N8" s="3">
        <v>1647480</v>
      </c>
      <c r="O8" s="11">
        <f t="shared" si="0"/>
        <v>1.1014746233211918</v>
      </c>
      <c r="Q8" s="10">
        <f t="shared" si="1"/>
        <v>1269783.9166666667</v>
      </c>
    </row>
    <row r="9" spans="1:17" ht="22.5" customHeight="1" x14ac:dyDescent="0.25">
      <c r="A9" s="18"/>
      <c r="B9" s="5" t="s">
        <v>17</v>
      </c>
      <c r="C9" s="3">
        <v>211934</v>
      </c>
      <c r="D9" s="3">
        <v>216307</v>
      </c>
      <c r="E9" s="3">
        <v>184657</v>
      </c>
      <c r="F9" s="3">
        <v>197091</v>
      </c>
      <c r="G9" s="3">
        <v>172171</v>
      </c>
      <c r="H9" s="3">
        <f>160727+20207</f>
        <v>180934</v>
      </c>
      <c r="I9" s="3">
        <v>157372</v>
      </c>
      <c r="J9" s="3">
        <v>162629</v>
      </c>
      <c r="K9" s="3">
        <v>170635</v>
      </c>
      <c r="L9" s="3">
        <v>180332</v>
      </c>
      <c r="M9" s="3">
        <v>181779</v>
      </c>
      <c r="N9" s="3">
        <v>184396</v>
      </c>
      <c r="O9" s="11">
        <f t="shared" si="0"/>
        <v>1.0143966024678319</v>
      </c>
      <c r="Q9" s="10">
        <f t="shared" si="1"/>
        <v>183353.08333333334</v>
      </c>
    </row>
    <row r="10" spans="1:17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Q10" s="10"/>
    </row>
    <row r="11" spans="1:17" ht="22.5" customHeight="1" x14ac:dyDescent="0.25">
      <c r="A11" s="18"/>
      <c r="B11" s="4"/>
      <c r="C11" s="3">
        <v>805055</v>
      </c>
      <c r="D11" s="3">
        <v>743845</v>
      </c>
      <c r="E11" s="3">
        <v>715813</v>
      </c>
      <c r="F11" s="3">
        <v>697983</v>
      </c>
      <c r="G11" s="3">
        <v>831117</v>
      </c>
      <c r="H11" s="3">
        <f>278975+368771</f>
        <v>647746</v>
      </c>
      <c r="I11" s="3">
        <v>682190</v>
      </c>
      <c r="J11" s="3">
        <v>728574</v>
      </c>
      <c r="K11" s="3">
        <v>716780</v>
      </c>
      <c r="L11" s="3">
        <v>748008</v>
      </c>
      <c r="M11" s="3">
        <v>860821</v>
      </c>
      <c r="N11" s="3">
        <v>799853</v>
      </c>
      <c r="O11" s="11">
        <f>N11/M11</f>
        <v>0.92917459030390759</v>
      </c>
      <c r="Q11" s="10">
        <f t="shared" si="1"/>
        <v>748148.75</v>
      </c>
    </row>
    <row r="12" spans="1:17" ht="22.5" customHeight="1" x14ac:dyDescent="0.25">
      <c r="A12" s="22" t="s">
        <v>18</v>
      </c>
      <c r="B12" s="23"/>
      <c r="C12" s="9">
        <f t="shared" ref="C12:N12" si="2">SUM(C5:C9,C11)</f>
        <v>30921013</v>
      </c>
      <c r="D12" s="9">
        <f t="shared" si="2"/>
        <v>24676889</v>
      </c>
      <c r="E12" s="9">
        <f t="shared" si="2"/>
        <v>26121764</v>
      </c>
      <c r="F12" s="9">
        <f t="shared" si="2"/>
        <v>22422424</v>
      </c>
      <c r="G12" s="9">
        <f t="shared" si="2"/>
        <v>22765947</v>
      </c>
      <c r="H12" s="9">
        <f t="shared" si="2"/>
        <v>22641852</v>
      </c>
      <c r="I12" s="9">
        <f t="shared" si="2"/>
        <v>24401215</v>
      </c>
      <c r="J12" s="9">
        <f t="shared" si="2"/>
        <v>25228540</v>
      </c>
      <c r="K12" s="9">
        <f t="shared" si="2"/>
        <v>22033590</v>
      </c>
      <c r="L12" s="9">
        <f>SUM(L5:L9,L11)</f>
        <v>23476033</v>
      </c>
      <c r="M12" s="9">
        <f t="shared" si="2"/>
        <v>25738478</v>
      </c>
      <c r="N12" s="9">
        <f t="shared" si="2"/>
        <v>27239709</v>
      </c>
    </row>
  </sheetData>
  <mergeCells count="5">
    <mergeCell ref="A2:N2"/>
    <mergeCell ref="A4:A11"/>
    <mergeCell ref="B4:N4"/>
    <mergeCell ref="B10:N10"/>
    <mergeCell ref="A12:B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zoomScale="75" zoomScaleNormal="75" workbookViewId="0">
      <selection activeCell="W11" sqref="W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6" width="20.28515625" style="1" customWidth="1"/>
    <col min="7" max="7" width="20.28515625" style="1" hidden="1" customWidth="1"/>
    <col min="8" max="8" width="20.28515625" style="1" customWidth="1"/>
    <col min="9" max="9" width="20.28515625" style="1" hidden="1" customWidth="1"/>
    <col min="10" max="10" width="20.28515625" style="1" customWidth="1"/>
    <col min="11" max="11" width="20.28515625" style="1" hidden="1" customWidth="1"/>
    <col min="12" max="12" width="20.28515625" style="1" customWidth="1"/>
    <col min="13" max="13" width="20.28515625" style="1" hidden="1" customWidth="1"/>
    <col min="14" max="14" width="20.28515625" style="1" customWidth="1"/>
    <col min="15" max="15" width="20.28515625" style="1" hidden="1" customWidth="1"/>
    <col min="16" max="16" width="20.28515625" style="1" customWidth="1"/>
    <col min="17" max="17" width="20.28515625" style="1" hidden="1" customWidth="1"/>
    <col min="18" max="18" width="20.28515625" style="1" customWidth="1"/>
    <col min="19" max="19" width="20.28515625" style="1" hidden="1" customWidth="1"/>
    <col min="20" max="20" width="20.28515625" style="1" customWidth="1"/>
    <col min="21" max="21" width="20.28515625" style="1" hidden="1" customWidth="1"/>
    <col min="22" max="22" width="20.28515625" style="1" customWidth="1"/>
    <col min="23" max="23" width="12.7109375" style="11" bestFit="1" customWidth="1"/>
    <col min="24" max="16384" width="9.140625" style="1"/>
  </cols>
  <sheetData>
    <row r="2" spans="1:23" ht="42.75" customHeight="1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3" s="2" customFormat="1" ht="33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/>
      <c r="H3" s="8" t="s">
        <v>6</v>
      </c>
      <c r="I3" s="8"/>
      <c r="J3" s="8" t="s">
        <v>7</v>
      </c>
      <c r="K3" s="8"/>
      <c r="L3" s="8" t="s">
        <v>8</v>
      </c>
      <c r="M3" s="8"/>
      <c r="N3" s="8" t="s">
        <v>9</v>
      </c>
      <c r="O3" s="8"/>
      <c r="P3" s="8" t="s">
        <v>10</v>
      </c>
      <c r="Q3" s="8"/>
      <c r="R3" s="8" t="s">
        <v>11</v>
      </c>
      <c r="S3" s="8"/>
      <c r="T3" s="8" t="s">
        <v>12</v>
      </c>
      <c r="U3" s="8"/>
      <c r="V3" s="8" t="s">
        <v>13</v>
      </c>
      <c r="W3" s="12"/>
    </row>
    <row r="4" spans="1:23" ht="22.5" customHeight="1" x14ac:dyDescent="0.25">
      <c r="A4" s="17" t="s">
        <v>27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1:23" ht="22.5" customHeight="1" x14ac:dyDescent="0.25">
      <c r="A5" s="18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ht="22.5" customHeight="1" x14ac:dyDescent="0.25">
      <c r="A6" s="18"/>
      <c r="B6" s="5" t="s">
        <v>14</v>
      </c>
      <c r="C6" s="3">
        <v>18624216</v>
      </c>
      <c r="D6" s="3">
        <v>16686993</v>
      </c>
      <c r="E6" s="3">
        <v>16219251</v>
      </c>
      <c r="F6" s="3">
        <v>11256980</v>
      </c>
      <c r="G6" s="3">
        <v>1.0913204205702036</v>
      </c>
      <c r="H6" s="3">
        <v>9986348</v>
      </c>
      <c r="I6" s="3">
        <f>H6/F6</f>
        <v>0.88712496602108204</v>
      </c>
      <c r="J6" s="3">
        <v>11425511</v>
      </c>
      <c r="K6" s="3">
        <v>1.0757287574955237</v>
      </c>
      <c r="L6" s="3">
        <v>14125810</v>
      </c>
      <c r="M6" s="3">
        <v>1.0085906431963316</v>
      </c>
      <c r="N6" s="3">
        <v>16919216</v>
      </c>
      <c r="O6" s="3">
        <v>0.84037430138781644</v>
      </c>
      <c r="P6" s="3">
        <v>14745354</v>
      </c>
      <c r="Q6" s="3">
        <v>0.99339056130362946</v>
      </c>
      <c r="R6" s="3">
        <v>14656503</v>
      </c>
      <c r="S6" s="3">
        <v>1.1207484921304121</v>
      </c>
      <c r="T6" s="3">
        <v>14658413</v>
      </c>
      <c r="U6" s="3">
        <v>1.0439381180301932</v>
      </c>
      <c r="V6" s="3">
        <v>18844864</v>
      </c>
      <c r="W6" s="11">
        <f>'2021'!C6/'2020'!V6</f>
        <v>1.0339057368628397</v>
      </c>
    </row>
    <row r="7" spans="1:23" ht="22.5" customHeight="1" x14ac:dyDescent="0.25">
      <c r="A7" s="18"/>
      <c r="B7" s="5" t="s">
        <v>15</v>
      </c>
      <c r="C7" s="3">
        <v>6818672</v>
      </c>
      <c r="D7" s="3">
        <v>6049726</v>
      </c>
      <c r="E7" s="3">
        <v>5899855</v>
      </c>
      <c r="F7" s="3">
        <v>4257197</v>
      </c>
      <c r="G7" s="3">
        <v>0.8543800193666603</v>
      </c>
      <c r="H7" s="3">
        <v>3062239</v>
      </c>
      <c r="I7" s="3">
        <f t="shared" ref="I7:I9" si="0">H7/F7</f>
        <v>0.71930873765061842</v>
      </c>
      <c r="J7" s="3">
        <v>2894126</v>
      </c>
      <c r="K7" s="3">
        <v>1.0978864631523573</v>
      </c>
      <c r="L7" s="3">
        <v>3696296</v>
      </c>
      <c r="M7" s="3">
        <v>1.1378639796122092</v>
      </c>
      <c r="N7" s="3">
        <v>4253729</v>
      </c>
      <c r="O7" s="3">
        <v>0.93945213843863806</v>
      </c>
      <c r="P7" s="3">
        <v>4113889</v>
      </c>
      <c r="Q7" s="3">
        <v>1.2653171850819618</v>
      </c>
      <c r="R7" s="3">
        <v>4768051</v>
      </c>
      <c r="S7" s="3">
        <v>1.0143492445421696</v>
      </c>
      <c r="T7" s="3">
        <v>5746289</v>
      </c>
      <c r="U7" s="3">
        <v>1.110437218978592</v>
      </c>
      <c r="V7" s="3">
        <v>6250151</v>
      </c>
      <c r="W7" s="11">
        <f>'2021'!C7/'2020'!V7</f>
        <v>1.0045736495006281</v>
      </c>
    </row>
    <row r="8" spans="1:23" ht="22.5" customHeight="1" x14ac:dyDescent="0.25">
      <c r="A8" s="18"/>
      <c r="B8" s="5" t="s">
        <v>16</v>
      </c>
      <c r="C8" s="3">
        <v>1667622</v>
      </c>
      <c r="D8" s="3">
        <v>1481527</v>
      </c>
      <c r="E8" s="3">
        <v>1296353</v>
      </c>
      <c r="F8" s="3">
        <v>1213735</v>
      </c>
      <c r="G8" s="3">
        <v>0.63534816266848348</v>
      </c>
      <c r="H8" s="3">
        <v>957708</v>
      </c>
      <c r="I8" s="3">
        <f t="shared" si="0"/>
        <v>0.78905856715016043</v>
      </c>
      <c r="J8" s="3">
        <v>765595</v>
      </c>
      <c r="K8" s="3">
        <v>1.0885106576648114</v>
      </c>
      <c r="L8" s="3">
        <v>737622</v>
      </c>
      <c r="M8" s="3">
        <v>1.0337870252189605</v>
      </c>
      <c r="N8" s="3">
        <v>748979</v>
      </c>
      <c r="O8" s="3">
        <v>1.0678561051230007</v>
      </c>
      <c r="P8" s="3">
        <v>783066</v>
      </c>
      <c r="Q8" s="3">
        <v>1.2961135292399788</v>
      </c>
      <c r="R8" s="3">
        <v>1091017</v>
      </c>
      <c r="S8" s="3">
        <v>1.1501947105180592</v>
      </c>
      <c r="T8" s="3">
        <v>1342842</v>
      </c>
      <c r="U8" s="3">
        <v>1.1014746233211918</v>
      </c>
      <c r="V8" s="3">
        <v>1669414</v>
      </c>
      <c r="W8" s="11">
        <f>'2021'!C8/'2020'!V8</f>
        <v>1.0345103131997215</v>
      </c>
    </row>
    <row r="9" spans="1:23" ht="22.5" customHeight="1" x14ac:dyDescent="0.25">
      <c r="A9" s="18"/>
      <c r="B9" s="5" t="s">
        <v>17</v>
      </c>
      <c r="C9" s="3">
        <v>188069</v>
      </c>
      <c r="D9" s="3">
        <v>203353</v>
      </c>
      <c r="E9" s="3">
        <v>179449</v>
      </c>
      <c r="F9" s="3">
        <v>172317</v>
      </c>
      <c r="G9" s="3">
        <v>0.87356094392945394</v>
      </c>
      <c r="H9" s="3">
        <v>155615</v>
      </c>
      <c r="I9" s="3">
        <f t="shared" si="0"/>
        <v>0.90307398573559194</v>
      </c>
      <c r="J9" s="3">
        <v>141758</v>
      </c>
      <c r="K9" s="3">
        <v>0.86977571932306808</v>
      </c>
      <c r="L9" s="3">
        <v>148898</v>
      </c>
      <c r="M9" s="3">
        <v>1.0334049259080396</v>
      </c>
      <c r="N9" s="3">
        <v>155524</v>
      </c>
      <c r="O9" s="3">
        <v>1.0492286123631087</v>
      </c>
      <c r="P9" s="3">
        <v>164601</v>
      </c>
      <c r="Q9" s="3">
        <v>1.0568289038005099</v>
      </c>
      <c r="R9" s="3">
        <v>165315</v>
      </c>
      <c r="S9" s="3">
        <v>1.0080240889026906</v>
      </c>
      <c r="T9" s="3">
        <v>179721</v>
      </c>
      <c r="U9" s="3">
        <v>1.0143966024678319</v>
      </c>
      <c r="V9" s="3">
        <v>176776</v>
      </c>
      <c r="W9" s="11">
        <f>'2021'!C9/'2020'!V9</f>
        <v>1.1363024392451464</v>
      </c>
    </row>
    <row r="10" spans="1:23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</row>
    <row r="11" spans="1:23" ht="22.5" customHeight="1" x14ac:dyDescent="0.25">
      <c r="A11" s="18"/>
      <c r="B11" s="4"/>
      <c r="C11" s="3">
        <v>846465</v>
      </c>
      <c r="D11" s="3">
        <v>384355</v>
      </c>
      <c r="E11" s="3">
        <v>345278</v>
      </c>
      <c r="F11" s="3">
        <v>371636</v>
      </c>
      <c r="G11" s="3">
        <v>1.1907410352401133</v>
      </c>
      <c r="H11" s="3">
        <v>377871</v>
      </c>
      <c r="I11" s="3">
        <f>H11/F11</f>
        <v>1.0167771690578953</v>
      </c>
      <c r="J11" s="3">
        <v>359203</v>
      </c>
      <c r="K11" s="3">
        <v>1.0531751643391083</v>
      </c>
      <c r="L11" s="3">
        <v>345768</v>
      </c>
      <c r="M11" s="3">
        <v>1.0679927879329805</v>
      </c>
      <c r="N11" s="3">
        <v>359555</v>
      </c>
      <c r="O11" s="3">
        <v>0.98381221399610741</v>
      </c>
      <c r="P11" s="3">
        <v>398703</v>
      </c>
      <c r="Q11" s="3">
        <v>1.0435670638131644</v>
      </c>
      <c r="R11" s="3">
        <v>347964</v>
      </c>
      <c r="S11" s="3">
        <v>1.1508179056908483</v>
      </c>
      <c r="T11" s="3">
        <v>400552</v>
      </c>
      <c r="U11" s="3">
        <v>0.92917459030390759</v>
      </c>
      <c r="V11" s="3">
        <v>383965</v>
      </c>
      <c r="W11" s="11">
        <f>'2021'!C11/'2020'!V11</f>
        <v>1.1249749326110452</v>
      </c>
    </row>
    <row r="12" spans="1:23" ht="22.5" customHeight="1" x14ac:dyDescent="0.25">
      <c r="A12" s="22" t="s">
        <v>18</v>
      </c>
      <c r="B12" s="23"/>
      <c r="C12" s="9">
        <f t="shared" ref="C12:V12" si="1">SUM(C5:C9,C11)</f>
        <v>28145044</v>
      </c>
      <c r="D12" s="9">
        <f t="shared" si="1"/>
        <v>24805954</v>
      </c>
      <c r="E12" s="9">
        <f t="shared" si="1"/>
        <v>23940186</v>
      </c>
      <c r="F12" s="9">
        <f t="shared" si="1"/>
        <v>17271865</v>
      </c>
      <c r="G12" s="9"/>
      <c r="H12" s="9">
        <f t="shared" si="1"/>
        <v>14539781</v>
      </c>
      <c r="I12" s="9"/>
      <c r="J12" s="9">
        <f t="shared" si="1"/>
        <v>15586193</v>
      </c>
      <c r="K12" s="9"/>
      <c r="L12" s="9">
        <f t="shared" si="1"/>
        <v>19054394</v>
      </c>
      <c r="M12" s="9"/>
      <c r="N12" s="9">
        <f t="shared" si="1"/>
        <v>22437003</v>
      </c>
      <c r="O12" s="9"/>
      <c r="P12" s="9">
        <f t="shared" si="1"/>
        <v>20205613</v>
      </c>
      <c r="Q12" s="9"/>
      <c r="R12" s="9">
        <f>SUM(R5:R9,R11)</f>
        <v>21028850</v>
      </c>
      <c r="S12" s="9"/>
      <c r="T12" s="9">
        <f t="shared" si="1"/>
        <v>22327817</v>
      </c>
      <c r="U12" s="9"/>
      <c r="V12" s="9">
        <f t="shared" si="1"/>
        <v>27325170</v>
      </c>
    </row>
  </sheetData>
  <mergeCells count="5">
    <mergeCell ref="A2:V2"/>
    <mergeCell ref="A4:A11"/>
    <mergeCell ref="B4:V4"/>
    <mergeCell ref="B10:V10"/>
    <mergeCell ref="A12:B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zoomScale="70" zoomScaleNormal="70" workbookViewId="0">
      <selection activeCell="AH11" sqref="AH11"/>
    </sheetView>
  </sheetViews>
  <sheetFormatPr defaultColWidth="9.140625" defaultRowHeight="22.5" customHeight="1" x14ac:dyDescent="0.25"/>
  <cols>
    <col min="1" max="1" width="24.85546875" style="1" customWidth="1"/>
    <col min="2" max="2" width="14.85546875" style="1" customWidth="1"/>
    <col min="3" max="3" width="20.28515625" style="1" customWidth="1"/>
    <col min="4" max="4" width="20.28515625" style="1" hidden="1" customWidth="1"/>
    <col min="5" max="5" width="20.28515625" style="1" customWidth="1"/>
    <col min="6" max="6" width="20.28515625" style="1" hidden="1" customWidth="1"/>
    <col min="7" max="7" width="20.28515625" style="1" customWidth="1"/>
    <col min="8" max="8" width="20.28515625" style="1" hidden="1" customWidth="1"/>
    <col min="9" max="9" width="20.28515625" style="1" customWidth="1"/>
    <col min="10" max="11" width="20.28515625" style="1" hidden="1" customWidth="1"/>
    <col min="12" max="12" width="20.28515625" style="1" customWidth="1"/>
    <col min="13" max="14" width="20.28515625" style="1" hidden="1" customWidth="1"/>
    <col min="15" max="15" width="20.28515625" style="1" customWidth="1"/>
    <col min="16" max="17" width="20.28515625" style="1" hidden="1" customWidth="1"/>
    <col min="18" max="18" width="20.28515625" style="1" customWidth="1"/>
    <col min="19" max="20" width="20.28515625" style="1" hidden="1" customWidth="1"/>
    <col min="21" max="21" width="20.28515625" style="1" customWidth="1"/>
    <col min="22" max="23" width="20.28515625" style="1" hidden="1" customWidth="1"/>
    <col min="24" max="24" width="20.28515625" style="1" customWidth="1"/>
    <col min="25" max="26" width="20.28515625" style="1" hidden="1" customWidth="1"/>
    <col min="27" max="27" width="20.28515625" style="1" customWidth="1"/>
    <col min="28" max="29" width="20.28515625" style="1" hidden="1" customWidth="1"/>
    <col min="30" max="30" width="20.28515625" style="1" customWidth="1"/>
    <col min="31" max="32" width="20.28515625" style="1" hidden="1" customWidth="1"/>
    <col min="33" max="33" width="20.28515625" style="1" customWidth="1"/>
    <col min="34" max="34" width="9.140625" style="11"/>
    <col min="35" max="16384" width="9.140625" style="1"/>
  </cols>
  <sheetData>
    <row r="2" spans="1:34" ht="42.75" customHeight="1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4" s="2" customFormat="1" ht="33" customHeight="1" x14ac:dyDescent="0.25">
      <c r="A3" s="6" t="s">
        <v>0</v>
      </c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 t="s">
        <v>6</v>
      </c>
      <c r="M3" s="8"/>
      <c r="N3" s="8"/>
      <c r="O3" s="8" t="s">
        <v>7</v>
      </c>
      <c r="P3" s="8"/>
      <c r="Q3" s="8"/>
      <c r="R3" s="8" t="s">
        <v>8</v>
      </c>
      <c r="S3" s="8"/>
      <c r="T3" s="8"/>
      <c r="U3" s="8" t="s">
        <v>9</v>
      </c>
      <c r="V3" s="8"/>
      <c r="W3" s="8"/>
      <c r="X3" s="8" t="s">
        <v>10</v>
      </c>
      <c r="Y3" s="8"/>
      <c r="Z3" s="8"/>
      <c r="AA3" s="8" t="s">
        <v>11</v>
      </c>
      <c r="AB3" s="8"/>
      <c r="AC3" s="8"/>
      <c r="AD3" s="8" t="s">
        <v>12</v>
      </c>
      <c r="AE3" s="8"/>
      <c r="AF3" s="8"/>
      <c r="AG3" s="8" t="s">
        <v>13</v>
      </c>
      <c r="AH3" s="12"/>
    </row>
    <row r="4" spans="1:34" ht="22.5" customHeight="1" x14ac:dyDescent="0.25">
      <c r="A4" s="17" t="s">
        <v>33</v>
      </c>
      <c r="B4" s="19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1"/>
    </row>
    <row r="5" spans="1:34" ht="22.5" customHeight="1" x14ac:dyDescent="0.25">
      <c r="A5" s="18"/>
      <c r="B5" s="5" t="s">
        <v>19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4" ht="22.5" customHeight="1" x14ac:dyDescent="0.25">
      <c r="A6" s="18"/>
      <c r="B6" s="5" t="s">
        <v>14</v>
      </c>
      <c r="C6" s="3">
        <v>19483813</v>
      </c>
      <c r="D6" s="3">
        <v>0.89598364838552125</v>
      </c>
      <c r="E6" s="3">
        <v>18134201</v>
      </c>
      <c r="F6" s="3">
        <v>0.97196966523567185</v>
      </c>
      <c r="G6" s="3">
        <v>18039800</v>
      </c>
      <c r="H6" s="3">
        <v>0.69405054524404364</v>
      </c>
      <c r="I6" s="3">
        <v>14531712</v>
      </c>
      <c r="J6" s="3"/>
      <c r="K6" s="3">
        <v>0.88712496602108204</v>
      </c>
      <c r="L6" s="3">
        <v>16389283</v>
      </c>
      <c r="M6" s="3"/>
      <c r="N6" s="3">
        <v>1.1441130431264763</v>
      </c>
      <c r="O6" s="3">
        <v>17245051</v>
      </c>
      <c r="P6" s="3"/>
      <c r="Q6" s="3">
        <v>1.2363394512508019</v>
      </c>
      <c r="R6" s="3">
        <v>17419283</v>
      </c>
      <c r="S6" s="3"/>
      <c r="T6" s="3">
        <v>1.1977519165272645</v>
      </c>
      <c r="U6" s="3">
        <v>16838795</v>
      </c>
      <c r="V6" s="3"/>
      <c r="W6" s="3">
        <v>0.87151520495985157</v>
      </c>
      <c r="X6" s="3">
        <v>16031539</v>
      </c>
      <c r="Y6" s="3"/>
      <c r="Z6" s="3">
        <v>0.99397430539816134</v>
      </c>
      <c r="AA6" s="3">
        <v>15230433</v>
      </c>
      <c r="AB6" s="3"/>
      <c r="AC6" s="3">
        <v>1.0001303175798484</v>
      </c>
      <c r="AD6" s="3">
        <v>15782897</v>
      </c>
      <c r="AE6" s="3"/>
      <c r="AF6" s="3">
        <v>1.2856005626257085</v>
      </c>
      <c r="AG6" s="3">
        <v>20485919</v>
      </c>
      <c r="AH6" s="11">
        <f>'2022'!D6/'2021'!AG6</f>
        <v>1.002801534068352</v>
      </c>
    </row>
    <row r="7" spans="1:34" ht="22.5" customHeight="1" x14ac:dyDescent="0.25">
      <c r="A7" s="18"/>
      <c r="B7" s="5" t="s">
        <v>15</v>
      </c>
      <c r="C7" s="3">
        <v>6278737</v>
      </c>
      <c r="D7" s="3">
        <v>0.8872293607904882</v>
      </c>
      <c r="E7" s="3">
        <v>6299165</v>
      </c>
      <c r="F7" s="3">
        <v>0.97522681192503591</v>
      </c>
      <c r="G7" s="3">
        <v>5791732</v>
      </c>
      <c r="H7" s="3">
        <v>0.72157654722022835</v>
      </c>
      <c r="I7" s="3">
        <v>4591773</v>
      </c>
      <c r="J7" s="3"/>
      <c r="K7" s="3">
        <v>0.71930873765061842</v>
      </c>
      <c r="L7" s="3">
        <v>4253704</v>
      </c>
      <c r="M7" s="3"/>
      <c r="N7" s="3">
        <v>0.94510128046831088</v>
      </c>
      <c r="O7" s="3">
        <v>4650673</v>
      </c>
      <c r="P7" s="3"/>
      <c r="Q7" s="3">
        <v>1.277171761008332</v>
      </c>
      <c r="R7" s="3">
        <v>5031995</v>
      </c>
      <c r="S7" s="3"/>
      <c r="T7" s="3">
        <v>1.150808539142969</v>
      </c>
      <c r="U7" s="3">
        <v>4255763</v>
      </c>
      <c r="V7" s="3"/>
      <c r="W7" s="3">
        <v>0.96712531522341927</v>
      </c>
      <c r="X7" s="3">
        <v>4698489</v>
      </c>
      <c r="Y7" s="3"/>
      <c r="Z7" s="3">
        <v>1.1590130409449551</v>
      </c>
      <c r="AA7" s="3">
        <v>6288865</v>
      </c>
      <c r="AB7" s="3"/>
      <c r="AC7" s="3">
        <v>1.2051651712618008</v>
      </c>
      <c r="AD7" s="3">
        <v>6481722</v>
      </c>
      <c r="AE7" s="3"/>
      <c r="AF7" s="3">
        <v>1.0876847648978323</v>
      </c>
      <c r="AG7" s="3">
        <v>7635201</v>
      </c>
      <c r="AH7" s="11">
        <f>'2022'!D7/'2021'!AG7</f>
        <v>0.95061033756675173</v>
      </c>
    </row>
    <row r="8" spans="1:34" ht="22.5" customHeight="1" x14ac:dyDescent="0.25">
      <c r="A8" s="18"/>
      <c r="B8" s="5" t="s">
        <v>16</v>
      </c>
      <c r="C8" s="3">
        <v>1727026</v>
      </c>
      <c r="D8" s="3">
        <v>0.88840696512758888</v>
      </c>
      <c r="E8" s="3">
        <v>1755420</v>
      </c>
      <c r="F8" s="3">
        <v>0.87501139027503383</v>
      </c>
      <c r="G8" s="3">
        <v>1585083</v>
      </c>
      <c r="H8" s="3">
        <v>0.93626890206602675</v>
      </c>
      <c r="I8" s="3">
        <v>1223248</v>
      </c>
      <c r="J8" s="3"/>
      <c r="K8" s="3">
        <v>0.78905856715016043</v>
      </c>
      <c r="L8" s="3">
        <v>958296</v>
      </c>
      <c r="M8" s="3"/>
      <c r="N8" s="3">
        <v>0.79940336720587069</v>
      </c>
      <c r="O8" s="3">
        <v>777110</v>
      </c>
      <c r="P8" s="3"/>
      <c r="Q8" s="3">
        <v>0.96346240505750425</v>
      </c>
      <c r="R8" s="3">
        <v>745437</v>
      </c>
      <c r="S8" s="3"/>
      <c r="T8" s="3">
        <v>1.0153967750419592</v>
      </c>
      <c r="U8" s="3">
        <v>348441</v>
      </c>
      <c r="V8" s="3"/>
      <c r="W8" s="3">
        <v>1.0455112893685938</v>
      </c>
      <c r="X8" s="3">
        <v>1124981</v>
      </c>
      <c r="Y8" s="3"/>
      <c r="Z8" s="3">
        <v>1.3932631476784842</v>
      </c>
      <c r="AA8" s="3">
        <v>1239025</v>
      </c>
      <c r="AB8" s="3"/>
      <c r="AC8" s="3">
        <v>1.2308167517096433</v>
      </c>
      <c r="AD8" s="3">
        <v>1378014</v>
      </c>
      <c r="AE8" s="3"/>
      <c r="AF8" s="3">
        <v>1.2431946573014547</v>
      </c>
      <c r="AG8" s="3">
        <v>1969161</v>
      </c>
      <c r="AH8" s="11">
        <f>'2022'!D8/'2021'!AG8</f>
        <v>0.74438149039108537</v>
      </c>
    </row>
    <row r="9" spans="1:34" ht="22.5" customHeight="1" x14ac:dyDescent="0.25">
      <c r="A9" s="18"/>
      <c r="B9" s="5" t="s">
        <v>17</v>
      </c>
      <c r="C9" s="3">
        <v>200871</v>
      </c>
      <c r="D9" s="3">
        <v>1.0812680452387156</v>
      </c>
      <c r="E9" s="3">
        <v>229144</v>
      </c>
      <c r="F9" s="3">
        <v>0.88245071378342099</v>
      </c>
      <c r="G9" s="3">
        <v>191408</v>
      </c>
      <c r="H9" s="3">
        <v>0.96025611733695926</v>
      </c>
      <c r="I9" s="3">
        <v>194214</v>
      </c>
      <c r="J9" s="3"/>
      <c r="K9" s="3">
        <v>0.90307398573559194</v>
      </c>
      <c r="L9" s="3">
        <v>168639</v>
      </c>
      <c r="M9" s="3"/>
      <c r="N9" s="3">
        <v>0.91095331426919002</v>
      </c>
      <c r="O9" s="3">
        <v>158363</v>
      </c>
      <c r="P9" s="3"/>
      <c r="Q9" s="3">
        <v>1.0503675277585744</v>
      </c>
      <c r="R9" s="3">
        <v>166815</v>
      </c>
      <c r="S9" s="3"/>
      <c r="T9" s="3">
        <v>1.0445002619242703</v>
      </c>
      <c r="U9" s="3">
        <v>143001</v>
      </c>
      <c r="V9" s="3"/>
      <c r="W9" s="3">
        <v>1.0583639824078599</v>
      </c>
      <c r="X9" s="3">
        <v>169615</v>
      </c>
      <c r="Y9" s="3"/>
      <c r="Z9" s="3">
        <v>1.0043377622250169</v>
      </c>
      <c r="AA9" s="3">
        <v>164891</v>
      </c>
      <c r="AB9" s="3"/>
      <c r="AC9" s="3">
        <v>1.0871427275201888</v>
      </c>
      <c r="AD9" s="3">
        <v>170707</v>
      </c>
      <c r="AE9" s="3"/>
      <c r="AF9" s="3">
        <v>0.98361348979807595</v>
      </c>
      <c r="AG9" s="3">
        <v>188104</v>
      </c>
      <c r="AH9" s="11">
        <f>'2022'!D9/'2021'!AG9</f>
        <v>0.23330179049887295</v>
      </c>
    </row>
    <row r="10" spans="1:34" ht="22.5" customHeight="1" x14ac:dyDescent="0.25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1"/>
    </row>
    <row r="11" spans="1:34" ht="22.5" customHeight="1" x14ac:dyDescent="0.25">
      <c r="A11" s="18"/>
      <c r="B11" s="4"/>
      <c r="C11" s="3">
        <v>431951</v>
      </c>
      <c r="D11" s="3">
        <v>0.45407075307307448</v>
      </c>
      <c r="E11" s="3">
        <v>408316</v>
      </c>
      <c r="F11" s="3">
        <v>0.89833097006673523</v>
      </c>
      <c r="G11" s="3">
        <v>368003</v>
      </c>
      <c r="H11" s="3">
        <v>1.0763384866687133</v>
      </c>
      <c r="I11" s="3">
        <v>376702</v>
      </c>
      <c r="J11" s="3"/>
      <c r="K11" s="3">
        <v>1.0167771690578953</v>
      </c>
      <c r="L11" s="3">
        <v>348093</v>
      </c>
      <c r="M11" s="3"/>
      <c r="N11" s="3">
        <v>0.95059689682457771</v>
      </c>
      <c r="O11" s="3">
        <v>299138</v>
      </c>
      <c r="P11" s="3"/>
      <c r="Q11" s="3">
        <v>0.96259775113236801</v>
      </c>
      <c r="R11" s="3">
        <v>361167</v>
      </c>
      <c r="S11" s="3"/>
      <c r="T11" s="3">
        <v>1.0398735568357975</v>
      </c>
      <c r="U11" s="3">
        <v>311345</v>
      </c>
      <c r="V11" s="3"/>
      <c r="W11" s="3">
        <v>1.1088790310244607</v>
      </c>
      <c r="X11" s="3">
        <v>355230</v>
      </c>
      <c r="Y11" s="3"/>
      <c r="Z11" s="3">
        <v>0.87273985899278406</v>
      </c>
      <c r="AA11" s="3">
        <v>378253</v>
      </c>
      <c r="AB11" s="3"/>
      <c r="AC11" s="3">
        <v>1.151130576726328</v>
      </c>
      <c r="AD11" s="3">
        <v>390681</v>
      </c>
      <c r="AE11" s="3"/>
      <c r="AF11" s="3">
        <v>0.95858964628812238</v>
      </c>
      <c r="AG11" s="3">
        <v>383579</v>
      </c>
      <c r="AH11" s="11">
        <f>'2022'!D11/'2021'!AG11</f>
        <v>0.12799970801321239</v>
      </c>
    </row>
    <row r="12" spans="1:34" ht="22.5" customHeight="1" x14ac:dyDescent="0.25">
      <c r="A12" s="22" t="s">
        <v>18</v>
      </c>
      <c r="B12" s="23"/>
      <c r="C12" s="9">
        <f>SUM(C6:C9,C11)</f>
        <v>28122398</v>
      </c>
      <c r="D12" s="9"/>
      <c r="E12" s="9">
        <f t="shared" ref="E12:AG12" si="0">SUM(E5:E9,E11)</f>
        <v>26826246</v>
      </c>
      <c r="F12" s="9"/>
      <c r="G12" s="9">
        <f t="shared" si="0"/>
        <v>25976026</v>
      </c>
      <c r="H12" s="9"/>
      <c r="I12" s="9">
        <f t="shared" si="0"/>
        <v>20917649</v>
      </c>
      <c r="J12" s="9"/>
      <c r="K12" s="9"/>
      <c r="L12" s="9">
        <f t="shared" si="0"/>
        <v>22118015</v>
      </c>
      <c r="M12" s="9"/>
      <c r="N12" s="9"/>
      <c r="O12" s="9">
        <f t="shared" si="0"/>
        <v>23130335</v>
      </c>
      <c r="P12" s="9"/>
      <c r="Q12" s="9"/>
      <c r="R12" s="9">
        <f t="shared" si="0"/>
        <v>23724697</v>
      </c>
      <c r="S12" s="9"/>
      <c r="T12" s="9"/>
      <c r="U12" s="9">
        <f t="shared" si="0"/>
        <v>21897345</v>
      </c>
      <c r="V12" s="9"/>
      <c r="W12" s="9"/>
      <c r="X12" s="9">
        <f t="shared" si="0"/>
        <v>22379854</v>
      </c>
      <c r="Y12" s="9"/>
      <c r="Z12" s="9"/>
      <c r="AA12" s="9">
        <f>SUM(AA5:AA9,AA11)</f>
        <v>23301467</v>
      </c>
      <c r="AB12" s="9"/>
      <c r="AC12" s="9"/>
      <c r="AD12" s="9">
        <f t="shared" si="0"/>
        <v>24204021</v>
      </c>
      <c r="AE12" s="9"/>
      <c r="AF12" s="9"/>
      <c r="AG12" s="9">
        <f t="shared" si="0"/>
        <v>30661964</v>
      </c>
    </row>
  </sheetData>
  <mergeCells count="5">
    <mergeCell ref="A2:AG2"/>
    <mergeCell ref="A4:A11"/>
    <mergeCell ref="B4:AG4"/>
    <mergeCell ref="B10:AG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Наталья Анатольевна</dc:creator>
  <cp:lastModifiedBy>Русанов Евгений Михайлович</cp:lastModifiedBy>
  <dcterms:created xsi:type="dcterms:W3CDTF">2013-11-13T16:10:49Z</dcterms:created>
  <dcterms:modified xsi:type="dcterms:W3CDTF">2025-01-23T11:44:35Z</dcterms:modified>
</cp:coreProperties>
</file>