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9600" yWindow="2835" windowWidth="15675" windowHeight="880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N5" i="16" l="1"/>
  <c r="M5" i="16" l="1"/>
  <c r="K5" i="16" l="1"/>
  <c r="J5" i="16"/>
  <c r="L5" i="16" l="1"/>
  <c r="I5" i="16"/>
  <c r="N11" i="16" l="1"/>
  <c r="M11" i="16"/>
  <c r="J11" i="16"/>
  <c r="I11" i="16"/>
  <c r="F11" i="16"/>
  <c r="E11" i="16"/>
  <c r="D11" i="16"/>
  <c r="C11" i="16"/>
  <c r="L11" i="16"/>
  <c r="K11" i="16"/>
  <c r="H11" i="16"/>
  <c r="G11" i="16"/>
  <c r="L5" i="15" l="1"/>
  <c r="K5" i="15" l="1"/>
  <c r="J5" i="15" l="1"/>
  <c r="I5" i="15" l="1"/>
  <c r="H5" i="15" l="1"/>
  <c r="G5" i="15" l="1"/>
  <c r="AE5" i="13" l="1"/>
  <c r="M11" i="15"/>
  <c r="L11" i="15"/>
  <c r="K11" i="15"/>
  <c r="J11" i="15"/>
  <c r="I11" i="15"/>
  <c r="H11" i="15"/>
  <c r="G11" i="15"/>
  <c r="F11" i="15"/>
  <c r="E11" i="15"/>
  <c r="D11" i="15"/>
  <c r="C11" i="15"/>
  <c r="N11" i="15"/>
  <c r="AN5" i="14" l="1"/>
  <c r="D11" i="14" l="1"/>
  <c r="U5" i="12"/>
  <c r="AN11" i="14"/>
  <c r="AJ11" i="14"/>
  <c r="AG11" i="14"/>
  <c r="AC11" i="14"/>
  <c r="Z11" i="14"/>
  <c r="W11" i="14"/>
  <c r="T11" i="14"/>
  <c r="R11" i="14"/>
  <c r="Q11" i="14"/>
  <c r="P11" i="14"/>
  <c r="N11" i="14"/>
  <c r="M11" i="14"/>
  <c r="L11" i="14"/>
  <c r="J11" i="14"/>
  <c r="G11" i="14"/>
  <c r="M11" i="13" l="1"/>
  <c r="N11" i="13"/>
  <c r="O11" i="13"/>
  <c r="I11" i="13"/>
  <c r="J11" i="13"/>
  <c r="K11" i="13"/>
  <c r="L11" i="13"/>
  <c r="AD11" i="13"/>
  <c r="AA11" i="13"/>
  <c r="Y11" i="13"/>
  <c r="V11" i="13"/>
  <c r="T11" i="13"/>
  <c r="Q11" i="13"/>
  <c r="G11" i="13"/>
  <c r="E11" i="13"/>
  <c r="C11" i="13"/>
  <c r="O5" i="11"/>
  <c r="Q5" i="11"/>
  <c r="T11" i="12"/>
  <c r="R11" i="12"/>
  <c r="Q11" i="12"/>
  <c r="O11" i="12"/>
  <c r="N11" i="12"/>
  <c r="L11" i="12"/>
  <c r="J11" i="12"/>
  <c r="H11" i="12"/>
  <c r="F11" i="12"/>
  <c r="E11" i="12"/>
  <c r="D11" i="12"/>
  <c r="C11" i="12"/>
  <c r="N11" i="11"/>
  <c r="M11" i="11"/>
  <c r="L11" i="11"/>
  <c r="K11" i="11"/>
  <c r="J11" i="11"/>
  <c r="I11" i="11"/>
  <c r="H11" i="11"/>
  <c r="G11" i="11"/>
  <c r="F11" i="11"/>
  <c r="E11" i="11"/>
  <c r="D11" i="11"/>
  <c r="C11" i="11"/>
  <c r="N11" i="10"/>
  <c r="M11" i="10"/>
  <c r="L11" i="10"/>
  <c r="K11" i="10"/>
  <c r="J11" i="10"/>
  <c r="I11" i="10"/>
  <c r="H11" i="10"/>
  <c r="G11" i="10"/>
  <c r="F11" i="10"/>
  <c r="E11" i="10"/>
  <c r="D11" i="10"/>
  <c r="C11" i="10"/>
  <c r="J11" i="9"/>
  <c r="I11" i="9"/>
  <c r="G11" i="9"/>
  <c r="N11" i="9"/>
  <c r="M11" i="9"/>
  <c r="L11" i="9"/>
  <c r="K11" i="9"/>
  <c r="H11" i="9"/>
  <c r="F11" i="9"/>
  <c r="E11" i="9"/>
  <c r="D11" i="9"/>
  <c r="C11" i="9"/>
  <c r="N11" i="8"/>
  <c r="M11" i="8"/>
  <c r="L11" i="8"/>
  <c r="K11" i="8"/>
  <c r="J11" i="8"/>
  <c r="I11" i="8"/>
  <c r="H11" i="8"/>
  <c r="G11" i="8"/>
  <c r="F11" i="8"/>
  <c r="E11" i="8"/>
  <c r="D11" i="8"/>
  <c r="C11" i="8"/>
  <c r="E11" i="7"/>
  <c r="D11" i="7"/>
  <c r="F11" i="7"/>
  <c r="G11" i="7"/>
  <c r="H11" i="7"/>
  <c r="I11" i="7"/>
  <c r="J11" i="7"/>
  <c r="K11" i="7"/>
  <c r="L11" i="7"/>
  <c r="M11" i="7"/>
  <c r="N11" i="7"/>
  <c r="C11" i="7"/>
  <c r="C11" i="6"/>
  <c r="C12" i="6"/>
  <c r="N11" i="6"/>
  <c r="N12" i="6"/>
  <c r="M11" i="6"/>
  <c r="M12" i="6"/>
  <c r="L11" i="6"/>
  <c r="L12" i="6"/>
  <c r="K11" i="6"/>
  <c r="K12" i="6"/>
  <c r="J11" i="6"/>
  <c r="J12" i="6"/>
  <c r="I11" i="6"/>
  <c r="I12" i="6"/>
  <c r="H11" i="6"/>
  <c r="H12" i="6"/>
  <c r="G11" i="6"/>
  <c r="G12" i="6"/>
  <c r="F11" i="6"/>
  <c r="F12" i="6"/>
  <c r="E11" i="6"/>
  <c r="E12" i="6"/>
  <c r="D11" i="6"/>
  <c r="D12" i="6"/>
  <c r="C11" i="5"/>
  <c r="C12" i="5"/>
  <c r="N11" i="5"/>
  <c r="N12" i="5"/>
  <c r="M11" i="5"/>
  <c r="M12" i="5"/>
  <c r="L11" i="5"/>
  <c r="L12" i="5"/>
  <c r="K11" i="5"/>
  <c r="K12" i="5"/>
  <c r="J11" i="5"/>
  <c r="J12" i="5"/>
  <c r="I11" i="5"/>
  <c r="I12" i="5"/>
  <c r="H11" i="5"/>
  <c r="H12" i="5"/>
  <c r="G11" i="5"/>
  <c r="G12" i="5"/>
  <c r="F11" i="5"/>
  <c r="F12" i="5"/>
  <c r="E11" i="5"/>
  <c r="E12" i="5"/>
  <c r="D11" i="5"/>
  <c r="D12" i="5"/>
</calcChain>
</file>

<file path=xl/sharedStrings.xml><?xml version="1.0" encoding="utf-8"?>
<sst xmlns="http://schemas.openxmlformats.org/spreadsheetml/2006/main" count="275" uniqueCount="37">
  <si>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</si>
  <si>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</si>
  <si>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</si>
  <si>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</si>
  <si>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</si>
  <si>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</si>
  <si>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</si>
  <si>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</si>
  <si>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</si>
  <si>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</si>
  <si>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</si>
  <si>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</si>
  <si>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</si>
  <si>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</si>
  <si>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</si>
  <si>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</si>
  <si>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</si>
  <si>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</si>
  <si>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</si>
  <si>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</si>
  <si>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Население, кВтч</t>
  </si>
  <si>
    <t>Филиал ОАО "МРСК Центра и Приволжья" - "Калугаэнерго"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</si>
  <si>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</si>
  <si>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</si>
  <si>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</si>
  <si>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2016 год</t>
  </si>
  <si>
    <t>Филиал ПАО "МРСК Центра и Приволжья" - "Калугаэнерго"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</si>
  <si>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</si>
  <si>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</si>
  <si>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</si>
  <si>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2020 год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</si>
  <si>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</si>
  <si>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2022 год</t>
  </si>
  <si>
    <t>Филиал ПАО "Россети Центр и Приволжье" - "Калугаэнерго"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</si>
  <si>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</si>
  <si>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Калужской области в разрезе ТСО за 2024 год</t>
  </si>
  <si>
    <t>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</si>
</sst>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4" fillId="0" borderId="0" xfId="0" applyFont="1"/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A2" workbookViewId="0">
      <selection activeCell="C22" sqref="C2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17" t="s">
        <v>21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8"/>
      <c r="B5" s="5" t="s">
        <v>14</v>
      </c>
      <c r="C5" s="3">
        <v>24194683</v>
      </c>
      <c r="D5" s="3">
        <v>21763003</v>
      </c>
      <c r="E5" s="3">
        <v>25431955</v>
      </c>
      <c r="F5" s="3">
        <v>22778066</v>
      </c>
      <c r="G5" s="3">
        <v>21979078</v>
      </c>
      <c r="H5" s="3">
        <v>20759794</v>
      </c>
      <c r="I5" s="3">
        <v>22272724</v>
      </c>
      <c r="J5" s="3">
        <v>21841163</v>
      </c>
      <c r="K5" s="3">
        <v>20421330</v>
      </c>
      <c r="L5" s="3">
        <v>22490987</v>
      </c>
      <c r="M5" s="3">
        <v>22718110</v>
      </c>
      <c r="N5" s="3">
        <v>23651371</v>
      </c>
    </row>
    <row r="6" spans="1:14" ht="22.5" customHeight="1" x14ac:dyDescent="0.25">
      <c r="A6" s="18"/>
      <c r="B6" s="5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ht="22.5" customHeight="1" x14ac:dyDescent="0.25">
      <c r="A7" s="18"/>
      <c r="B7" s="5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22.5" customHeight="1" x14ac:dyDescent="0.25">
      <c r="A8" s="18"/>
      <c r="B8" s="5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22.5" customHeight="1" x14ac:dyDescent="0.25">
      <c r="A9" s="18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ht="22.5" customHeight="1" x14ac:dyDescent="0.25">
      <c r="A10" s="18"/>
      <c r="B10" s="4"/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ht="30.75" customHeight="1" x14ac:dyDescent="0.25">
      <c r="A11" s="19"/>
      <c r="B11" s="6" t="s">
        <v>18</v>
      </c>
      <c r="C11" s="3">
        <f t="shared" ref="C11:N11" si="0">SUM(C5:C8,C10)</f>
        <v>24194683</v>
      </c>
      <c r="D11" s="3">
        <f t="shared" si="0"/>
        <v>21763003</v>
      </c>
      <c r="E11" s="3">
        <f t="shared" si="0"/>
        <v>25431955</v>
      </c>
      <c r="F11" s="3">
        <f t="shared" si="0"/>
        <v>22778066</v>
      </c>
      <c r="G11" s="3">
        <f t="shared" si="0"/>
        <v>21979078</v>
      </c>
      <c r="H11" s="3">
        <f t="shared" si="0"/>
        <v>20759794</v>
      </c>
      <c r="I11" s="3">
        <f t="shared" si="0"/>
        <v>22272724</v>
      </c>
      <c r="J11" s="3">
        <f t="shared" si="0"/>
        <v>21841163</v>
      </c>
      <c r="K11" s="3">
        <f t="shared" si="0"/>
        <v>20421330</v>
      </c>
      <c r="L11" s="3">
        <f t="shared" si="0"/>
        <v>22490987</v>
      </c>
      <c r="M11" s="3">
        <f t="shared" si="0"/>
        <v>22718110</v>
      </c>
      <c r="N11" s="3">
        <f t="shared" si="0"/>
        <v>23651371</v>
      </c>
    </row>
    <row r="12" spans="1:14" ht="22.5" customHeight="1" x14ac:dyDescent="0.25">
      <c r="A12" s="23" t="s">
        <v>18</v>
      </c>
      <c r="B12" s="24"/>
      <c r="C12" s="10">
        <f>C11</f>
        <v>24194683</v>
      </c>
      <c r="D12" s="10">
        <f t="shared" ref="D12:N12" si="1">D11</f>
        <v>21763003</v>
      </c>
      <c r="E12" s="10">
        <f t="shared" si="1"/>
        <v>25431955</v>
      </c>
      <c r="F12" s="10">
        <f t="shared" si="1"/>
        <v>22778066</v>
      </c>
      <c r="G12" s="10">
        <f t="shared" si="1"/>
        <v>21979078</v>
      </c>
      <c r="H12" s="10">
        <f t="shared" si="1"/>
        <v>20759794</v>
      </c>
      <c r="I12" s="10">
        <f t="shared" si="1"/>
        <v>22272724</v>
      </c>
      <c r="J12" s="10">
        <f t="shared" si="1"/>
        <v>21841163</v>
      </c>
      <c r="K12" s="10">
        <f t="shared" si="1"/>
        <v>20421330</v>
      </c>
      <c r="L12" s="10">
        <f t="shared" si="1"/>
        <v>22490987</v>
      </c>
      <c r="M12" s="10">
        <f t="shared" si="1"/>
        <v>22718110</v>
      </c>
      <c r="N12" s="10">
        <f t="shared" si="1"/>
        <v>23651371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zoomScale="70" zoomScaleNormal="70" workbookViewId="0">
      <selection activeCell="AO5" sqref="AO5"/>
    </sheetView>
  </sheetViews>
  <sheetFormatPr defaultRowHeight="15" x14ac:dyDescent="0.25"/>
  <cols>
    <col min="1" max="1" width="19.42578125" customWidth="1"/>
    <col min="2" max="2" width="12.42578125" customWidth="1"/>
    <col min="3" max="3" width="12.42578125" hidden="1" customWidth="1"/>
    <col min="4" max="4" width="18.7109375" customWidth="1"/>
    <col min="5" max="6" width="18.7109375" hidden="1" customWidth="1"/>
    <col min="7" max="7" width="17.28515625" customWidth="1"/>
    <col min="8" max="9" width="17.28515625" hidden="1" customWidth="1"/>
    <col min="10" max="10" width="17.7109375" customWidth="1"/>
    <col min="11" max="11" width="17.7109375" hidden="1" customWidth="1"/>
    <col min="12" max="12" width="16.5703125" customWidth="1"/>
    <col min="13" max="15" width="16.5703125" hidden="1" customWidth="1"/>
    <col min="16" max="16" width="20.5703125" customWidth="1"/>
    <col min="17" max="19" width="20.5703125" hidden="1" customWidth="1"/>
    <col min="20" max="20" width="18.28515625" customWidth="1"/>
    <col min="21" max="22" width="18.28515625" hidden="1" customWidth="1"/>
    <col min="23" max="23" width="21.42578125" customWidth="1"/>
    <col min="24" max="25" width="21.42578125" hidden="1" customWidth="1"/>
    <col min="26" max="26" width="19.140625" customWidth="1"/>
    <col min="27" max="28" width="19.140625" hidden="1" customWidth="1"/>
    <col min="29" max="29" width="19" customWidth="1"/>
    <col min="30" max="32" width="19" hidden="1" customWidth="1"/>
    <col min="33" max="33" width="21.140625" customWidth="1"/>
    <col min="34" max="35" width="21.140625" hidden="1" customWidth="1"/>
    <col min="36" max="36" width="17.85546875" customWidth="1"/>
    <col min="37" max="39" width="17.85546875" hidden="1" customWidth="1"/>
    <col min="40" max="40" width="24.42578125" customWidth="1"/>
    <col min="41" max="41" width="9.140625" style="14"/>
  </cols>
  <sheetData>
    <row r="1" spans="1:4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spans="1:40" ht="28.5" x14ac:dyDescent="0.25">
      <c r="A3" s="7" t="s">
        <v>0</v>
      </c>
      <c r="B3" s="8" t="s">
        <v>1</v>
      </c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 t="s">
        <v>5</v>
      </c>
      <c r="M3" s="9"/>
      <c r="N3" s="9"/>
      <c r="O3" s="9"/>
      <c r="P3" s="9" t="s">
        <v>6</v>
      </c>
      <c r="Q3" s="9"/>
      <c r="R3" s="9"/>
      <c r="S3" s="9"/>
      <c r="T3" s="9" t="s">
        <v>7</v>
      </c>
      <c r="U3" s="9"/>
      <c r="V3" s="9"/>
      <c r="W3" s="9" t="s">
        <v>8</v>
      </c>
      <c r="X3" s="9"/>
      <c r="Y3" s="9"/>
      <c r="Z3" s="9" t="s">
        <v>9</v>
      </c>
      <c r="AA3" s="9"/>
      <c r="AB3" s="9"/>
      <c r="AC3" s="9" t="s">
        <v>10</v>
      </c>
      <c r="AD3" s="9"/>
      <c r="AE3" s="9"/>
      <c r="AF3" s="9"/>
      <c r="AG3" s="9" t="s">
        <v>11</v>
      </c>
      <c r="AH3" s="9"/>
      <c r="AI3" s="9"/>
      <c r="AJ3" s="9" t="s">
        <v>12</v>
      </c>
      <c r="AK3" s="9"/>
      <c r="AL3" s="9"/>
      <c r="AM3" s="9"/>
      <c r="AN3" s="9" t="s">
        <v>13</v>
      </c>
    </row>
    <row r="4" spans="1:40" x14ac:dyDescent="0.25">
      <c r="A4" s="17" t="s">
        <v>33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2"/>
    </row>
    <row r="5" spans="1:40" x14ac:dyDescent="0.25">
      <c r="A5" s="18"/>
      <c r="B5" s="5" t="s">
        <v>14</v>
      </c>
      <c r="C5" s="5">
        <v>1.0314920616671075</v>
      </c>
      <c r="D5" s="3">
        <v>20409093</v>
      </c>
      <c r="E5" s="3"/>
      <c r="F5" s="3">
        <v>0.93857652771190103</v>
      </c>
      <c r="G5" s="3">
        <v>18251131</v>
      </c>
      <c r="H5" s="3"/>
      <c r="I5" s="3">
        <v>1.0902781746676671</v>
      </c>
      <c r="J5" s="3">
        <v>20145661</v>
      </c>
      <c r="K5" s="3"/>
      <c r="L5" s="3">
        <v>17964390</v>
      </c>
      <c r="M5" s="3"/>
      <c r="N5" s="3"/>
      <c r="O5" s="3">
        <v>1.0517817403893603</v>
      </c>
      <c r="P5" s="3">
        <v>17390302</v>
      </c>
      <c r="Q5" s="3"/>
      <c r="R5" s="3"/>
      <c r="S5" s="3">
        <v>1.0106468329796532</v>
      </c>
      <c r="T5" s="3">
        <v>17199807</v>
      </c>
      <c r="U5" s="3"/>
      <c r="V5" s="3">
        <v>1.0853340410934575</v>
      </c>
      <c r="W5" s="3">
        <v>18697605</v>
      </c>
      <c r="X5" s="3"/>
      <c r="Y5" s="3"/>
      <c r="Z5" s="3">
        <v>19338828</v>
      </c>
      <c r="AA5" s="3"/>
      <c r="AB5" s="3">
        <v>0.96424928368850915</v>
      </c>
      <c r="AC5" s="3">
        <v>19440383</v>
      </c>
      <c r="AD5" s="3"/>
      <c r="AE5" s="3"/>
      <c r="AF5" s="3">
        <v>1.0168472150765069</v>
      </c>
      <c r="AG5" s="3">
        <v>19517872</v>
      </c>
      <c r="AH5" s="3"/>
      <c r="AI5" s="3">
        <v>1.0573718417140969</v>
      </c>
      <c r="AJ5" s="3">
        <v>20057051</v>
      </c>
      <c r="AK5" s="3"/>
      <c r="AL5" s="3"/>
      <c r="AM5" s="3">
        <v>1.026289044400631</v>
      </c>
      <c r="AN5" s="3">
        <f>20319558+2107875</f>
        <v>22427433</v>
      </c>
    </row>
    <row r="6" spans="1:40" x14ac:dyDescent="0.25">
      <c r="A6" s="18"/>
      <c r="B6" s="5" t="s">
        <v>15</v>
      </c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x14ac:dyDescent="0.25">
      <c r="A7" s="18"/>
      <c r="B7" s="5" t="s">
        <v>16</v>
      </c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x14ac:dyDescent="0.25">
      <c r="A8" s="18"/>
      <c r="B8" s="5" t="s">
        <v>17</v>
      </c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x14ac:dyDescent="0.25">
      <c r="A9" s="18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2"/>
    </row>
    <row r="10" spans="1:40" x14ac:dyDescent="0.25">
      <c r="A10" s="18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x14ac:dyDescent="0.25">
      <c r="A11" s="23" t="s">
        <v>18</v>
      </c>
      <c r="B11" s="24"/>
      <c r="C11" s="15"/>
      <c r="D11" s="10">
        <f t="shared" ref="D11:AN11" si="0">SUM(D5:D8,D10)</f>
        <v>20409093</v>
      </c>
      <c r="E11" s="10"/>
      <c r="F11" s="10"/>
      <c r="G11" s="10">
        <f t="shared" si="0"/>
        <v>18251131</v>
      </c>
      <c r="H11" s="10"/>
      <c r="I11" s="10"/>
      <c r="J11" s="10">
        <f t="shared" si="0"/>
        <v>20145661</v>
      </c>
      <c r="K11" s="10"/>
      <c r="L11" s="10">
        <f t="shared" ref="L11:N11" si="1">L5</f>
        <v>17964390</v>
      </c>
      <c r="M11" s="10">
        <f t="shared" si="1"/>
        <v>0</v>
      </c>
      <c r="N11" s="10">
        <f t="shared" si="1"/>
        <v>0</v>
      </c>
      <c r="O11" s="10"/>
      <c r="P11" s="10">
        <f>P5</f>
        <v>17390302</v>
      </c>
      <c r="Q11" s="10">
        <f t="shared" ref="Q11:T11" si="2">Q5</f>
        <v>0</v>
      </c>
      <c r="R11" s="10">
        <f t="shared" si="2"/>
        <v>0</v>
      </c>
      <c r="S11" s="10"/>
      <c r="T11" s="10">
        <f t="shared" si="2"/>
        <v>17199807</v>
      </c>
      <c r="U11" s="10"/>
      <c r="V11" s="10"/>
      <c r="W11" s="10">
        <f t="shared" si="0"/>
        <v>18697605</v>
      </c>
      <c r="X11" s="10"/>
      <c r="Y11" s="10"/>
      <c r="Z11" s="10">
        <f t="shared" si="0"/>
        <v>19338828</v>
      </c>
      <c r="AA11" s="10"/>
      <c r="AB11" s="10"/>
      <c r="AC11" s="10">
        <f t="shared" si="0"/>
        <v>19440383</v>
      </c>
      <c r="AD11" s="10"/>
      <c r="AE11" s="10"/>
      <c r="AF11" s="10"/>
      <c r="AG11" s="10">
        <f t="shared" si="0"/>
        <v>19517872</v>
      </c>
      <c r="AH11" s="10"/>
      <c r="AI11" s="10"/>
      <c r="AJ11" s="10">
        <f t="shared" si="0"/>
        <v>20057051</v>
      </c>
      <c r="AK11" s="10"/>
      <c r="AL11" s="10"/>
      <c r="AM11" s="10"/>
      <c r="AN11" s="10">
        <f t="shared" si="0"/>
        <v>22427433</v>
      </c>
    </row>
  </sheetData>
  <mergeCells count="5">
    <mergeCell ref="A2:AN2"/>
    <mergeCell ref="A4:A10"/>
    <mergeCell ref="B4:AN4"/>
    <mergeCell ref="B9:AN9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C8" sqref="A1:XFD1048576"/>
    </sheetView>
  </sheetViews>
  <sheetFormatPr defaultRowHeight="15" x14ac:dyDescent="0.25"/>
  <cols>
    <col min="1" max="1" width="19.42578125" customWidth="1"/>
    <col min="2" max="2" width="12.42578125" customWidth="1"/>
    <col min="3" max="3" width="18.7109375" customWidth="1"/>
    <col min="4" max="4" width="17.28515625" customWidth="1"/>
    <col min="5" max="5" width="17.7109375" customWidth="1"/>
    <col min="6" max="6" width="16.5703125" customWidth="1"/>
    <col min="7" max="7" width="20.5703125" customWidth="1"/>
    <col min="8" max="8" width="18.28515625" customWidth="1"/>
    <col min="9" max="9" width="21.42578125" customWidth="1"/>
    <col min="10" max="10" width="19.140625" customWidth="1"/>
    <col min="11" max="11" width="19" customWidth="1"/>
    <col min="12" max="12" width="21.140625" customWidth="1"/>
    <col min="13" max="13" width="17.85546875" customWidth="1"/>
    <col min="14" max="14" width="24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6" t="s">
        <v>34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5">
      <c r="A4" s="17" t="s">
        <v>33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x14ac:dyDescent="0.25">
      <c r="A5" s="18"/>
      <c r="B5" s="5" t="s">
        <v>14</v>
      </c>
      <c r="C5" s="3">
        <v>21822861</v>
      </c>
      <c r="D5" s="3">
        <v>20254170</v>
      </c>
      <c r="E5" s="3">
        <v>21156983</v>
      </c>
      <c r="F5" s="3">
        <v>19539206</v>
      </c>
      <c r="G5" s="3">
        <f>16319006+2917382</f>
        <v>19236388</v>
      </c>
      <c r="H5" s="3">
        <f>16643314+2935167</f>
        <v>19578481</v>
      </c>
      <c r="I5" s="3">
        <f>18007001+3392968</f>
        <v>21399969</v>
      </c>
      <c r="J5" s="3">
        <f>3042581+16810412</f>
        <v>19852993</v>
      </c>
      <c r="K5" s="3">
        <f>2690428+15291322</f>
        <v>17981750</v>
      </c>
      <c r="L5" s="3">
        <f>16637402+2717914</f>
        <v>19355316</v>
      </c>
      <c r="M5" s="3">
        <v>20585911</v>
      </c>
      <c r="N5" s="3">
        <v>21870458</v>
      </c>
    </row>
    <row r="6" spans="1:14" x14ac:dyDescent="0.25">
      <c r="A6" s="18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8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18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18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23" t="s">
        <v>18</v>
      </c>
      <c r="B11" s="24"/>
      <c r="C11" s="10">
        <f t="shared" ref="C11:N11" si="0">SUM(C5:C8,C10)</f>
        <v>21822861</v>
      </c>
      <c r="D11" s="10">
        <f t="shared" si="0"/>
        <v>20254170</v>
      </c>
      <c r="E11" s="10">
        <f t="shared" si="0"/>
        <v>21156983</v>
      </c>
      <c r="F11" s="10">
        <f t="shared" ref="F11" si="1">F5</f>
        <v>19539206</v>
      </c>
      <c r="G11" s="10">
        <f>G5</f>
        <v>19236388</v>
      </c>
      <c r="H11" s="10">
        <f t="shared" ref="H11" si="2">H5</f>
        <v>19578481</v>
      </c>
      <c r="I11" s="10">
        <f t="shared" si="0"/>
        <v>21399969</v>
      </c>
      <c r="J11" s="10">
        <f t="shared" si="0"/>
        <v>19852993</v>
      </c>
      <c r="K11" s="10">
        <f t="shared" si="0"/>
        <v>17981750</v>
      </c>
      <c r="L11" s="10">
        <f t="shared" si="0"/>
        <v>19355316</v>
      </c>
      <c r="M11" s="10">
        <f t="shared" si="0"/>
        <v>20585911</v>
      </c>
      <c r="N11" s="10">
        <f t="shared" si="0"/>
        <v>21870458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N6" sqref="N6"/>
    </sheetView>
  </sheetViews>
  <sheetFormatPr defaultRowHeight="15" x14ac:dyDescent="0.25"/>
  <cols>
    <col min="1" max="1" width="19.42578125" customWidth="1"/>
    <col min="2" max="2" width="12.42578125" customWidth="1"/>
    <col min="3" max="3" width="18.7109375" customWidth="1"/>
    <col min="4" max="4" width="17.28515625" customWidth="1"/>
    <col min="5" max="5" width="17.7109375" customWidth="1"/>
    <col min="6" max="6" width="16.5703125" customWidth="1"/>
    <col min="7" max="7" width="20.5703125" customWidth="1"/>
    <col min="8" max="8" width="18.28515625" customWidth="1"/>
    <col min="9" max="9" width="21.42578125" customWidth="1"/>
    <col min="10" max="10" width="19.140625" customWidth="1"/>
    <col min="11" max="11" width="19" customWidth="1"/>
    <col min="12" max="12" width="21.140625" customWidth="1"/>
    <col min="13" max="13" width="17.85546875" customWidth="1"/>
    <col min="14" max="14" width="24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5">
      <c r="A4" s="17" t="s">
        <v>33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x14ac:dyDescent="0.25">
      <c r="A5" s="18"/>
      <c r="B5" s="5" t="s">
        <v>14</v>
      </c>
      <c r="C5" s="3">
        <v>20918158</v>
      </c>
      <c r="D5" s="3">
        <v>19213869</v>
      </c>
      <c r="E5" s="3">
        <v>20283937</v>
      </c>
      <c r="F5" s="3">
        <v>18971322</v>
      </c>
      <c r="G5" s="3">
        <v>19152606</v>
      </c>
      <c r="H5" s="3">
        <v>18018520</v>
      </c>
      <c r="I5" s="3">
        <f>18806339+496859</f>
        <v>19303198</v>
      </c>
      <c r="J5" s="3">
        <f>18423686+392702</f>
        <v>18816388</v>
      </c>
      <c r="K5" s="3">
        <f>16963821</f>
        <v>16963821</v>
      </c>
      <c r="L5" s="3">
        <f>18676593+692443</f>
        <v>19369036</v>
      </c>
      <c r="M5" s="3">
        <f>20231200+955828</f>
        <v>21187028</v>
      </c>
      <c r="N5" s="3">
        <f>1245116+22139428</f>
        <v>23384544</v>
      </c>
    </row>
    <row r="6" spans="1:14" x14ac:dyDescent="0.25">
      <c r="A6" s="18"/>
      <c r="B6" s="5" t="s">
        <v>15</v>
      </c>
      <c r="C6" s="3"/>
      <c r="D6" s="3"/>
      <c r="E6" s="3"/>
      <c r="F6" s="3"/>
      <c r="G6" s="3"/>
      <c r="H6" s="3"/>
      <c r="I6" s="3">
        <v>1102</v>
      </c>
      <c r="J6" s="3">
        <v>25410</v>
      </c>
      <c r="K6" s="3">
        <v>26681</v>
      </c>
      <c r="L6" s="3">
        <v>71475</v>
      </c>
      <c r="M6" s="3">
        <v>145054</v>
      </c>
      <c r="N6" s="3">
        <v>110175</v>
      </c>
    </row>
    <row r="7" spans="1:14" x14ac:dyDescent="0.25">
      <c r="A7" s="18"/>
      <c r="B7" s="5" t="s">
        <v>16</v>
      </c>
      <c r="C7" s="3"/>
      <c r="D7" s="3"/>
      <c r="E7" s="3"/>
      <c r="F7" s="3"/>
      <c r="G7" s="3"/>
      <c r="H7" s="3"/>
      <c r="I7" s="3">
        <v>133254</v>
      </c>
      <c r="J7" s="3">
        <v>68233</v>
      </c>
      <c r="K7" s="3">
        <v>71578</v>
      </c>
      <c r="L7" s="3">
        <v>119293</v>
      </c>
      <c r="M7" s="3">
        <v>202750</v>
      </c>
      <c r="N7" s="3">
        <v>276729</v>
      </c>
    </row>
    <row r="8" spans="1:14" x14ac:dyDescent="0.25">
      <c r="A8" s="18"/>
      <c r="B8" s="5" t="s">
        <v>17</v>
      </c>
      <c r="C8" s="3"/>
      <c r="D8" s="3"/>
      <c r="E8" s="3"/>
      <c r="F8" s="3"/>
      <c r="G8" s="3"/>
      <c r="H8" s="3"/>
      <c r="I8" s="3">
        <v>11264</v>
      </c>
      <c r="J8" s="3">
        <v>7255</v>
      </c>
      <c r="K8" s="3">
        <v>9498</v>
      </c>
      <c r="L8" s="3">
        <v>11252</v>
      </c>
      <c r="M8" s="3">
        <v>12544</v>
      </c>
      <c r="N8" s="3">
        <v>17710</v>
      </c>
    </row>
    <row r="9" spans="1:14" x14ac:dyDescent="0.25">
      <c r="A9" s="18"/>
      <c r="B9" s="20" t="s">
        <v>36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x14ac:dyDescent="0.25">
      <c r="A10" s="18"/>
      <c r="B10" s="4"/>
      <c r="C10" s="3"/>
      <c r="D10" s="3"/>
      <c r="E10" s="3"/>
      <c r="F10" s="3"/>
      <c r="G10" s="3"/>
      <c r="H10" s="3"/>
      <c r="I10" s="3">
        <v>4913</v>
      </c>
      <c r="J10" s="3">
        <v>4088</v>
      </c>
      <c r="K10" s="3">
        <v>5650</v>
      </c>
      <c r="L10" s="3">
        <v>7840</v>
      </c>
      <c r="M10" s="3">
        <v>8124.0000000000009</v>
      </c>
      <c r="N10" s="3">
        <v>8206</v>
      </c>
    </row>
    <row r="11" spans="1:14" x14ac:dyDescent="0.25">
      <c r="A11" s="23" t="s">
        <v>18</v>
      </c>
      <c r="B11" s="24"/>
      <c r="C11" s="10">
        <f t="shared" ref="C11:N11" si="0">SUM(C5:C8,C10)</f>
        <v>20918158</v>
      </c>
      <c r="D11" s="10">
        <f t="shared" si="0"/>
        <v>19213869</v>
      </c>
      <c r="E11" s="10">
        <f t="shared" si="0"/>
        <v>20283937</v>
      </c>
      <c r="F11" s="10">
        <f t="shared" ref="F11" si="1">F5</f>
        <v>18971322</v>
      </c>
      <c r="G11" s="10">
        <f>G5</f>
        <v>19152606</v>
      </c>
      <c r="H11" s="10">
        <f t="shared" ref="H11" si="2">H5</f>
        <v>18018520</v>
      </c>
      <c r="I11" s="10">
        <f t="shared" si="0"/>
        <v>19453731</v>
      </c>
      <c r="J11" s="10">
        <f t="shared" si="0"/>
        <v>18921374</v>
      </c>
      <c r="K11" s="10">
        <f t="shared" si="0"/>
        <v>17077228</v>
      </c>
      <c r="L11" s="10">
        <f t="shared" si="0"/>
        <v>19578896</v>
      </c>
      <c r="M11" s="10">
        <f t="shared" si="0"/>
        <v>21555500</v>
      </c>
      <c r="N11" s="10">
        <f t="shared" si="0"/>
        <v>23797364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M17" sqref="M1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17" t="s">
        <v>21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8"/>
      <c r="B5" s="5" t="s">
        <v>14</v>
      </c>
      <c r="C5" s="3">
        <v>22056628</v>
      </c>
      <c r="D5" s="3">
        <v>19455555</v>
      </c>
      <c r="E5" s="3">
        <v>20987424</v>
      </c>
      <c r="F5" s="3">
        <v>21252511</v>
      </c>
      <c r="G5" s="3">
        <v>20239588</v>
      </c>
      <c r="H5" s="3">
        <v>19016304</v>
      </c>
      <c r="I5" s="3">
        <v>19855130</v>
      </c>
      <c r="J5" s="3">
        <v>20817848</v>
      </c>
      <c r="K5" s="3">
        <v>19913313</v>
      </c>
      <c r="L5" s="3">
        <v>20364881</v>
      </c>
      <c r="M5" s="3">
        <v>20998036</v>
      </c>
      <c r="N5" s="3">
        <v>21805276</v>
      </c>
    </row>
    <row r="6" spans="1:14" ht="22.5" customHeight="1" x14ac:dyDescent="0.25">
      <c r="A6" s="18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18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18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8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0.75" customHeight="1" x14ac:dyDescent="0.25">
      <c r="A11" s="19"/>
      <c r="B11" s="6" t="s">
        <v>18</v>
      </c>
      <c r="C11" s="3">
        <f t="shared" ref="C11:N11" si="0">SUM(C5:C8,C10)</f>
        <v>22056628</v>
      </c>
      <c r="D11" s="3">
        <f t="shared" si="0"/>
        <v>19455555</v>
      </c>
      <c r="E11" s="3">
        <f t="shared" si="0"/>
        <v>20987424</v>
      </c>
      <c r="F11" s="3">
        <f t="shared" si="0"/>
        <v>21252511</v>
      </c>
      <c r="G11" s="3">
        <f t="shared" si="0"/>
        <v>20239588</v>
      </c>
      <c r="H11" s="3">
        <f t="shared" si="0"/>
        <v>19016304</v>
      </c>
      <c r="I11" s="3">
        <f t="shared" si="0"/>
        <v>19855130</v>
      </c>
      <c r="J11" s="3">
        <f t="shared" si="0"/>
        <v>20817848</v>
      </c>
      <c r="K11" s="3">
        <f t="shared" si="0"/>
        <v>19913313</v>
      </c>
      <c r="L11" s="3">
        <f t="shared" si="0"/>
        <v>20364881</v>
      </c>
      <c r="M11" s="3">
        <f t="shared" si="0"/>
        <v>20998036</v>
      </c>
      <c r="N11" s="3">
        <f t="shared" si="0"/>
        <v>21805276</v>
      </c>
    </row>
    <row r="12" spans="1:14" ht="22.5" customHeight="1" x14ac:dyDescent="0.25">
      <c r="A12" s="23" t="s">
        <v>18</v>
      </c>
      <c r="B12" s="24"/>
      <c r="C12" s="10">
        <f>C11</f>
        <v>22056628</v>
      </c>
      <c r="D12" s="10">
        <f t="shared" ref="D12:N12" si="1">D11</f>
        <v>19455555</v>
      </c>
      <c r="E12" s="10">
        <f t="shared" si="1"/>
        <v>20987424</v>
      </c>
      <c r="F12" s="10">
        <f t="shared" si="1"/>
        <v>21252511</v>
      </c>
      <c r="G12" s="10">
        <f t="shared" si="1"/>
        <v>20239588</v>
      </c>
      <c r="H12" s="10">
        <f t="shared" si="1"/>
        <v>19016304</v>
      </c>
      <c r="I12" s="10">
        <f t="shared" si="1"/>
        <v>19855130</v>
      </c>
      <c r="J12" s="10">
        <f t="shared" si="1"/>
        <v>20817848</v>
      </c>
      <c r="K12" s="10">
        <f t="shared" si="1"/>
        <v>19913313</v>
      </c>
      <c r="L12" s="10">
        <f t="shared" si="1"/>
        <v>20364881</v>
      </c>
      <c r="M12" s="10">
        <f t="shared" si="1"/>
        <v>20998036</v>
      </c>
      <c r="N12" s="10">
        <f t="shared" si="1"/>
        <v>21805276</v>
      </c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17" t="s">
        <v>21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8"/>
      <c r="B5" s="5" t="s">
        <v>14</v>
      </c>
      <c r="C5" s="3">
        <v>19000811</v>
      </c>
      <c r="D5" s="3">
        <v>16316254</v>
      </c>
      <c r="E5" s="3">
        <v>18500011</v>
      </c>
      <c r="F5" s="3">
        <v>16263200</v>
      </c>
      <c r="G5" s="3">
        <v>16577030</v>
      </c>
      <c r="H5" s="3">
        <v>16993609.999999993</v>
      </c>
      <c r="I5" s="3">
        <v>17911868</v>
      </c>
      <c r="J5" s="3">
        <v>17352725</v>
      </c>
      <c r="K5" s="3">
        <v>15635634.000000015</v>
      </c>
      <c r="L5" s="3">
        <v>18616941</v>
      </c>
      <c r="M5" s="3">
        <v>19203384</v>
      </c>
      <c r="N5" s="3">
        <v>19602609</v>
      </c>
    </row>
    <row r="6" spans="1:14" ht="22.5" customHeight="1" x14ac:dyDescent="0.25">
      <c r="A6" s="18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18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18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8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3" t="s">
        <v>18</v>
      </c>
      <c r="B11" s="24"/>
      <c r="C11" s="10">
        <f t="shared" ref="C11:N11" si="0">SUM(C5:C8,C10)</f>
        <v>19000811</v>
      </c>
      <c r="D11" s="10">
        <f t="shared" si="0"/>
        <v>16316254</v>
      </c>
      <c r="E11" s="10">
        <f t="shared" si="0"/>
        <v>18500011</v>
      </c>
      <c r="F11" s="10">
        <f t="shared" si="0"/>
        <v>16263200</v>
      </c>
      <c r="G11" s="10">
        <f t="shared" si="0"/>
        <v>16577030</v>
      </c>
      <c r="H11" s="10">
        <f t="shared" si="0"/>
        <v>16993609.999999993</v>
      </c>
      <c r="I11" s="10">
        <f t="shared" si="0"/>
        <v>17911868</v>
      </c>
      <c r="J11" s="10">
        <f t="shared" si="0"/>
        <v>17352725</v>
      </c>
      <c r="K11" s="10">
        <f t="shared" si="0"/>
        <v>15635634.000000015</v>
      </c>
      <c r="L11" s="10">
        <f t="shared" si="0"/>
        <v>18616941</v>
      </c>
      <c r="M11" s="10">
        <f t="shared" si="0"/>
        <v>19203384</v>
      </c>
      <c r="N11" s="10">
        <f t="shared" si="0"/>
        <v>19602609</v>
      </c>
    </row>
    <row r="15" spans="1:14" ht="22.5" customHeight="1" x14ac:dyDescent="0.25">
      <c r="E15" s="11"/>
    </row>
    <row r="16" spans="1:14" ht="22.5" customHeight="1" x14ac:dyDescent="0.25">
      <c r="E16" s="11"/>
    </row>
    <row r="17" spans="5:5" ht="22.5" customHeight="1" x14ac:dyDescent="0.25">
      <c r="E17" s="11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zoomScale="70" zoomScaleNormal="70" workbookViewId="0">
      <selection activeCell="N1" sqref="A1: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17" t="s">
        <v>26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18"/>
      <c r="B5" s="5" t="s">
        <v>14</v>
      </c>
      <c r="C5" s="3">
        <v>18956785</v>
      </c>
      <c r="D5" s="3">
        <v>17097903.999999996</v>
      </c>
      <c r="E5" s="3">
        <v>17993064.000000011</v>
      </c>
      <c r="F5" s="3">
        <v>15290616.999999991</v>
      </c>
      <c r="G5" s="3">
        <v>15543620</v>
      </c>
      <c r="H5" s="3">
        <v>16028095</v>
      </c>
      <c r="I5" s="3">
        <v>17988472</v>
      </c>
      <c r="J5" s="3">
        <v>17582111</v>
      </c>
      <c r="K5" s="3">
        <v>16610133</v>
      </c>
      <c r="L5" s="3">
        <v>17382012</v>
      </c>
      <c r="M5" s="3">
        <v>17443969</v>
      </c>
      <c r="N5" s="3">
        <v>20338917</v>
      </c>
    </row>
    <row r="6" spans="1:14" ht="22.5" customHeight="1" x14ac:dyDescent="0.25">
      <c r="A6" s="18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18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18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18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ht="22.5" customHeight="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2.5" customHeight="1" x14ac:dyDescent="0.25">
      <c r="A11" s="23" t="s">
        <v>18</v>
      </c>
      <c r="B11" s="24"/>
      <c r="C11" s="10">
        <f t="shared" ref="C11:N11" si="0">SUM(C5:C8,C10)</f>
        <v>18956785</v>
      </c>
      <c r="D11" s="10">
        <f t="shared" si="0"/>
        <v>17097903.999999996</v>
      </c>
      <c r="E11" s="10">
        <f t="shared" si="0"/>
        <v>17993064.000000011</v>
      </c>
      <c r="F11" s="10">
        <f t="shared" si="0"/>
        <v>15290616.999999991</v>
      </c>
      <c r="G11" s="10">
        <f t="shared" si="0"/>
        <v>15543620</v>
      </c>
      <c r="H11" s="10">
        <f t="shared" si="0"/>
        <v>16028095</v>
      </c>
      <c r="I11" s="10">
        <f t="shared" si="0"/>
        <v>17988472</v>
      </c>
      <c r="J11" s="10">
        <f t="shared" si="0"/>
        <v>17582111</v>
      </c>
      <c r="K11" s="10">
        <f t="shared" si="0"/>
        <v>16610133</v>
      </c>
      <c r="L11" s="10">
        <f t="shared" si="0"/>
        <v>17382012</v>
      </c>
      <c r="M11" s="10">
        <f t="shared" si="0"/>
        <v>17443969</v>
      </c>
      <c r="N11" s="10">
        <f t="shared" si="0"/>
        <v>20338917</v>
      </c>
    </row>
    <row r="15" spans="1:14" ht="22.5" customHeight="1" x14ac:dyDescent="0.25">
      <c r="E15" s="11"/>
    </row>
    <row r="16" spans="1:14" ht="22.5" customHeight="1" x14ac:dyDescent="0.25">
      <c r="E16" s="11"/>
    </row>
    <row r="17" spans="5:5" ht="22.5" customHeight="1" x14ac:dyDescent="0.25">
      <c r="E17" s="11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70" zoomScaleNormal="70" workbookViewId="0">
      <selection activeCell="N6" sqref="N6"/>
    </sheetView>
  </sheetViews>
  <sheetFormatPr defaultRowHeight="15" x14ac:dyDescent="0.25"/>
  <cols>
    <col min="1" max="1" width="19.42578125" customWidth="1"/>
    <col min="2" max="2" width="12.42578125" customWidth="1"/>
    <col min="3" max="3" width="18.7109375" customWidth="1"/>
    <col min="4" max="4" width="17.28515625" customWidth="1"/>
    <col min="5" max="5" width="17.7109375" customWidth="1"/>
    <col min="6" max="6" width="16.5703125" customWidth="1"/>
    <col min="7" max="7" width="20.5703125" customWidth="1"/>
    <col min="8" max="8" width="18.28515625" customWidth="1"/>
    <col min="9" max="9" width="21.42578125" customWidth="1"/>
    <col min="10" max="10" width="19.140625" customWidth="1"/>
    <col min="11" max="11" width="19" customWidth="1"/>
    <col min="12" max="12" width="21.140625" customWidth="1"/>
    <col min="13" max="13" width="17.85546875" customWidth="1"/>
    <col min="14" max="14" width="24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5">
      <c r="A4" s="17" t="s">
        <v>26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x14ac:dyDescent="0.25">
      <c r="A5" s="18"/>
      <c r="B5" s="5" t="s">
        <v>14</v>
      </c>
      <c r="C5" s="3">
        <v>18506300</v>
      </c>
      <c r="D5" s="3">
        <v>17799234</v>
      </c>
      <c r="E5" s="3">
        <v>19360996</v>
      </c>
      <c r="F5" s="3">
        <v>18107061</v>
      </c>
      <c r="G5" s="3">
        <v>17909853</v>
      </c>
      <c r="H5" s="3">
        <v>17359232</v>
      </c>
      <c r="I5" s="3">
        <v>17061526</v>
      </c>
      <c r="J5" s="3">
        <v>17693049</v>
      </c>
      <c r="K5" s="3">
        <v>19494170</v>
      </c>
      <c r="L5" s="3">
        <v>19031268</v>
      </c>
      <c r="M5" s="3">
        <v>19615587</v>
      </c>
      <c r="N5" s="3">
        <v>21947789</v>
      </c>
    </row>
    <row r="6" spans="1:14" x14ac:dyDescent="0.25">
      <c r="A6" s="18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8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18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18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23" t="s">
        <v>18</v>
      </c>
      <c r="B11" s="24"/>
      <c r="C11" s="10">
        <f t="shared" ref="C11:N11" si="0">SUM(C5:C8,C10)</f>
        <v>18506300</v>
      </c>
      <c r="D11" s="10">
        <f t="shared" si="0"/>
        <v>17799234</v>
      </c>
      <c r="E11" s="10">
        <f t="shared" si="0"/>
        <v>19360996</v>
      </c>
      <c r="F11" s="10">
        <f t="shared" si="0"/>
        <v>18107061</v>
      </c>
      <c r="G11" s="10">
        <f t="shared" ref="G11" si="1">SUM(G5:G8,G10)</f>
        <v>17909853</v>
      </c>
      <c r="H11" s="10">
        <f t="shared" si="0"/>
        <v>17359232</v>
      </c>
      <c r="I11" s="10">
        <f t="shared" ref="I11:J11" si="2">SUM(I5:I8,I10)</f>
        <v>17061526</v>
      </c>
      <c r="J11" s="10">
        <f t="shared" si="2"/>
        <v>17693049</v>
      </c>
      <c r="K11" s="10">
        <f t="shared" si="0"/>
        <v>19494170</v>
      </c>
      <c r="L11" s="10">
        <f t="shared" si="0"/>
        <v>19031268</v>
      </c>
      <c r="M11" s="10">
        <f t="shared" si="0"/>
        <v>19615587</v>
      </c>
      <c r="N11" s="10">
        <f t="shared" si="0"/>
        <v>21947789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70" zoomScaleNormal="70" workbookViewId="0">
      <selection activeCell="S13" sqref="S13"/>
    </sheetView>
  </sheetViews>
  <sheetFormatPr defaultRowHeight="15" x14ac:dyDescent="0.25"/>
  <cols>
    <col min="1" max="1" width="19.42578125" customWidth="1"/>
    <col min="2" max="2" width="12.42578125" customWidth="1"/>
    <col min="3" max="3" width="18.7109375" customWidth="1"/>
    <col min="4" max="4" width="17.28515625" customWidth="1"/>
    <col min="5" max="5" width="17.7109375" customWidth="1"/>
    <col min="6" max="6" width="16.5703125" customWidth="1"/>
    <col min="7" max="7" width="20.5703125" customWidth="1"/>
    <col min="8" max="8" width="18.28515625" customWidth="1"/>
    <col min="9" max="9" width="21.42578125" customWidth="1"/>
    <col min="10" max="10" width="19.140625" customWidth="1"/>
    <col min="11" max="11" width="19" customWidth="1"/>
    <col min="12" max="12" width="21.140625" customWidth="1"/>
    <col min="13" max="13" width="17.85546875" customWidth="1"/>
    <col min="14" max="14" width="24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5">
      <c r="A4" s="17" t="s">
        <v>26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x14ac:dyDescent="0.25">
      <c r="A5" s="18"/>
      <c r="B5" s="5" t="s">
        <v>14</v>
      </c>
      <c r="C5" s="3">
        <v>20243429</v>
      </c>
      <c r="D5" s="3">
        <v>19019193</v>
      </c>
      <c r="E5" s="3">
        <v>21514263</v>
      </c>
      <c r="F5" s="3">
        <v>18147854</v>
      </c>
      <c r="G5" s="3">
        <v>17854797</v>
      </c>
      <c r="H5" s="3">
        <v>20092901</v>
      </c>
      <c r="I5" s="3">
        <v>18479766</v>
      </c>
      <c r="J5" s="3">
        <v>18301726</v>
      </c>
      <c r="K5" s="3">
        <v>17455062</v>
      </c>
      <c r="L5" s="3">
        <v>17942702</v>
      </c>
      <c r="M5" s="3">
        <v>18529472</v>
      </c>
      <c r="N5" s="3">
        <v>20933372</v>
      </c>
    </row>
    <row r="6" spans="1:14" x14ac:dyDescent="0.25">
      <c r="A6" s="18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8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18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18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23" t="s">
        <v>18</v>
      </c>
      <c r="B11" s="24"/>
      <c r="C11" s="10">
        <f t="shared" ref="C11:N11" si="0">SUM(C5:C8,C10)</f>
        <v>20243429</v>
      </c>
      <c r="D11" s="10">
        <f t="shared" si="0"/>
        <v>19019193</v>
      </c>
      <c r="E11" s="10">
        <f t="shared" si="0"/>
        <v>21514263</v>
      </c>
      <c r="F11" s="10">
        <f t="shared" si="0"/>
        <v>18147854</v>
      </c>
      <c r="G11" s="10">
        <f t="shared" si="0"/>
        <v>17854797</v>
      </c>
      <c r="H11" s="10">
        <f t="shared" si="0"/>
        <v>20092901</v>
      </c>
      <c r="I11" s="10">
        <f t="shared" si="0"/>
        <v>18479766</v>
      </c>
      <c r="J11" s="10">
        <f t="shared" si="0"/>
        <v>18301726</v>
      </c>
      <c r="K11" s="10">
        <f t="shared" si="0"/>
        <v>17455062</v>
      </c>
      <c r="L11" s="10">
        <f t="shared" si="0"/>
        <v>17942702</v>
      </c>
      <c r="M11" s="10">
        <f t="shared" si="0"/>
        <v>18529472</v>
      </c>
      <c r="N11" s="10">
        <f t="shared" si="0"/>
        <v>20933372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D1" zoomScale="75" zoomScaleNormal="75" workbookViewId="0">
      <selection activeCell="O5" sqref="O5"/>
    </sheetView>
  </sheetViews>
  <sheetFormatPr defaultRowHeight="15" x14ac:dyDescent="0.25"/>
  <cols>
    <col min="1" max="1" width="19.42578125" customWidth="1"/>
    <col min="2" max="2" width="12.42578125" customWidth="1"/>
    <col min="3" max="3" width="18.7109375" customWidth="1"/>
    <col min="4" max="4" width="17.28515625" customWidth="1"/>
    <col min="5" max="5" width="17.7109375" customWidth="1"/>
    <col min="6" max="6" width="16.5703125" customWidth="1"/>
    <col min="7" max="7" width="20.5703125" customWidth="1"/>
    <col min="8" max="8" width="18.28515625" customWidth="1"/>
    <col min="9" max="9" width="21.42578125" customWidth="1"/>
    <col min="10" max="10" width="19.140625" customWidth="1"/>
    <col min="11" max="11" width="19" customWidth="1"/>
    <col min="12" max="12" width="21.140625" customWidth="1"/>
    <col min="13" max="13" width="17.85546875" customWidth="1"/>
    <col min="14" max="14" width="24.42578125" customWidth="1"/>
    <col min="15" max="15" width="9.140625" style="14"/>
    <col min="17" max="17" width="11.140625" style="13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7" x14ac:dyDescent="0.25">
      <c r="A4" s="17" t="s">
        <v>26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7" x14ac:dyDescent="0.25">
      <c r="A5" s="18"/>
      <c r="B5" s="5" t="s">
        <v>14</v>
      </c>
      <c r="C5" s="3">
        <v>21240849</v>
      </c>
      <c r="D5" s="3">
        <v>17628946</v>
      </c>
      <c r="E5" s="3">
        <v>20750026</v>
      </c>
      <c r="F5" s="3">
        <v>18690342</v>
      </c>
      <c r="G5" s="3">
        <v>18627187</v>
      </c>
      <c r="H5" s="3">
        <v>16813448</v>
      </c>
      <c r="I5" s="3">
        <v>19160759</v>
      </c>
      <c r="J5" s="3">
        <v>18389706</v>
      </c>
      <c r="K5" s="3">
        <v>17688786</v>
      </c>
      <c r="L5" s="3">
        <v>18716090</v>
      </c>
      <c r="M5" s="3">
        <v>18914093</v>
      </c>
      <c r="N5" s="3">
        <v>19456698</v>
      </c>
      <c r="O5" s="14">
        <f>N5/M5</f>
        <v>1.0286878678242726</v>
      </c>
      <c r="Q5" s="12">
        <f>AVERAGE(C5:N5)</f>
        <v>18839744.166666668</v>
      </c>
    </row>
    <row r="6" spans="1:17" x14ac:dyDescent="0.25">
      <c r="A6" s="18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7" x14ac:dyDescent="0.25">
      <c r="A7" s="18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7" x14ac:dyDescent="0.25">
      <c r="A8" s="18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7" x14ac:dyDescent="0.25">
      <c r="A9" s="18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7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7" x14ac:dyDescent="0.25">
      <c r="A11" s="23" t="s">
        <v>18</v>
      </c>
      <c r="B11" s="24"/>
      <c r="C11" s="10">
        <f t="shared" ref="C11:N11" si="0">SUM(C5:C8,C10)</f>
        <v>21240849</v>
      </c>
      <c r="D11" s="10">
        <f t="shared" si="0"/>
        <v>17628946</v>
      </c>
      <c r="E11" s="10">
        <f t="shared" si="0"/>
        <v>20750026</v>
      </c>
      <c r="F11" s="10">
        <f t="shared" si="0"/>
        <v>18690342</v>
      </c>
      <c r="G11" s="10">
        <f t="shared" si="0"/>
        <v>18627187</v>
      </c>
      <c r="H11" s="10">
        <f t="shared" si="0"/>
        <v>16813448</v>
      </c>
      <c r="I11" s="10">
        <f t="shared" si="0"/>
        <v>19160759</v>
      </c>
      <c r="J11" s="10">
        <f t="shared" si="0"/>
        <v>18389706</v>
      </c>
      <c r="K11" s="10">
        <f t="shared" si="0"/>
        <v>17688786</v>
      </c>
      <c r="L11" s="10">
        <f t="shared" si="0"/>
        <v>18716090</v>
      </c>
      <c r="M11" s="10">
        <f t="shared" si="0"/>
        <v>18914093</v>
      </c>
      <c r="N11" s="10">
        <f t="shared" si="0"/>
        <v>19456698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75" zoomScaleNormal="75" workbookViewId="0">
      <selection activeCell="U5" sqref="U5"/>
    </sheetView>
  </sheetViews>
  <sheetFormatPr defaultRowHeight="15" x14ac:dyDescent="0.25"/>
  <cols>
    <col min="1" max="1" width="19.42578125" customWidth="1"/>
    <col min="2" max="2" width="12.42578125" customWidth="1"/>
    <col min="3" max="3" width="18.7109375" customWidth="1"/>
    <col min="4" max="4" width="17.28515625" customWidth="1"/>
    <col min="5" max="5" width="17.7109375" customWidth="1"/>
    <col min="6" max="6" width="16.5703125" customWidth="1"/>
    <col min="7" max="7" width="16.5703125" hidden="1" customWidth="1"/>
    <col min="8" max="8" width="20.5703125" customWidth="1"/>
    <col min="9" max="9" width="20.5703125" hidden="1" customWidth="1"/>
    <col min="10" max="10" width="18.28515625" customWidth="1"/>
    <col min="11" max="11" width="18.28515625" hidden="1" customWidth="1"/>
    <col min="12" max="12" width="21.42578125" customWidth="1"/>
    <col min="13" max="13" width="21.42578125" hidden="1" customWidth="1"/>
    <col min="14" max="14" width="19.140625" customWidth="1"/>
    <col min="15" max="15" width="19" customWidth="1"/>
    <col min="16" max="16" width="19" hidden="1" customWidth="1"/>
    <col min="17" max="17" width="21.140625" customWidth="1"/>
    <col min="18" max="18" width="17.85546875" customWidth="1"/>
    <col min="19" max="19" width="17.85546875" hidden="1" customWidth="1"/>
    <col min="20" max="20" width="24.42578125" customWidth="1"/>
    <col min="21" max="21" width="9.140625" style="14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25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1" ht="28.5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 t="s">
        <v>10</v>
      </c>
      <c r="P3" s="9"/>
      <c r="Q3" s="9" t="s">
        <v>11</v>
      </c>
      <c r="R3" s="9" t="s">
        <v>12</v>
      </c>
      <c r="S3" s="9"/>
      <c r="T3" s="9" t="s">
        <v>13</v>
      </c>
    </row>
    <row r="4" spans="1:21" x14ac:dyDescent="0.25">
      <c r="A4" s="17" t="s">
        <v>26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2"/>
    </row>
    <row r="5" spans="1:21" x14ac:dyDescent="0.25">
      <c r="A5" s="18"/>
      <c r="B5" s="5" t="s">
        <v>14</v>
      </c>
      <c r="C5" s="3">
        <v>18034577</v>
      </c>
      <c r="D5" s="3">
        <v>16466763</v>
      </c>
      <c r="E5" s="3">
        <v>16527139</v>
      </c>
      <c r="F5" s="3">
        <v>15464107</v>
      </c>
      <c r="G5" s="3">
        <v>0.99662098210936967</v>
      </c>
      <c r="H5" s="3">
        <v>12716898</v>
      </c>
      <c r="I5" s="3">
        <v>0.90262947379011116</v>
      </c>
      <c r="J5" s="3">
        <v>11224801</v>
      </c>
      <c r="K5" s="3">
        <v>1.1396091390653482</v>
      </c>
      <c r="L5" s="3">
        <v>12082582</v>
      </c>
      <c r="M5" s="3">
        <v>0.95975874442134568</v>
      </c>
      <c r="N5" s="3">
        <v>14628284</v>
      </c>
      <c r="O5" s="3">
        <v>15165990</v>
      </c>
      <c r="P5" s="3">
        <v>1.0580765689629577</v>
      </c>
      <c r="Q5" s="3">
        <v>15997055</v>
      </c>
      <c r="R5" s="3">
        <v>15183966</v>
      </c>
      <c r="S5" s="3">
        <v>1.0286878678242726</v>
      </c>
      <c r="T5" s="3">
        <v>17812997</v>
      </c>
      <c r="U5" s="14">
        <f>'2021'!C5/'2020'!T5</f>
        <v>1.0314920616671075</v>
      </c>
    </row>
    <row r="6" spans="1:21" x14ac:dyDescent="0.25">
      <c r="A6" s="18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x14ac:dyDescent="0.25">
      <c r="A7" s="18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1" x14ac:dyDescent="0.25">
      <c r="A8" s="18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x14ac:dyDescent="0.25">
      <c r="A9" s="18"/>
      <c r="B9" s="20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2"/>
    </row>
    <row r="10" spans="1:2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1" x14ac:dyDescent="0.25">
      <c r="A11" s="23" t="s">
        <v>18</v>
      </c>
      <c r="B11" s="24"/>
      <c r="C11" s="10">
        <f t="shared" ref="C11:T11" si="0">SUM(C5:C8,C10)</f>
        <v>18034577</v>
      </c>
      <c r="D11" s="10">
        <f t="shared" si="0"/>
        <v>16466763</v>
      </c>
      <c r="E11" s="10">
        <f t="shared" si="0"/>
        <v>16527139</v>
      </c>
      <c r="F11" s="10">
        <f t="shared" si="0"/>
        <v>15464107</v>
      </c>
      <c r="G11" s="10"/>
      <c r="H11" s="10">
        <f t="shared" si="0"/>
        <v>12716898</v>
      </c>
      <c r="I11" s="10"/>
      <c r="J11" s="10">
        <f t="shared" si="0"/>
        <v>11224801</v>
      </c>
      <c r="K11" s="10"/>
      <c r="L11" s="10">
        <f t="shared" si="0"/>
        <v>12082582</v>
      </c>
      <c r="M11" s="10"/>
      <c r="N11" s="10">
        <f t="shared" si="0"/>
        <v>14628284</v>
      </c>
      <c r="O11" s="10">
        <f t="shared" si="0"/>
        <v>15165990</v>
      </c>
      <c r="P11" s="10"/>
      <c r="Q11" s="10">
        <f t="shared" si="0"/>
        <v>15997055</v>
      </c>
      <c r="R11" s="10">
        <f t="shared" si="0"/>
        <v>15183966</v>
      </c>
      <c r="S11" s="10"/>
      <c r="T11" s="10">
        <f t="shared" si="0"/>
        <v>17812997</v>
      </c>
    </row>
  </sheetData>
  <mergeCells count="5">
    <mergeCell ref="A2:T2"/>
    <mergeCell ref="A4:A10"/>
    <mergeCell ref="B4:T4"/>
    <mergeCell ref="B9:T9"/>
    <mergeCell ref="A11:B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zoomScale="85" zoomScaleNormal="85" workbookViewId="0">
      <selection activeCell="AE5" sqref="AE5"/>
    </sheetView>
  </sheetViews>
  <sheetFormatPr defaultRowHeight="15" x14ac:dyDescent="0.25"/>
  <cols>
    <col min="1" max="1" width="19.42578125" customWidth="1"/>
    <col min="2" max="2" width="12.42578125" customWidth="1"/>
    <col min="3" max="3" width="18.7109375" customWidth="1"/>
    <col min="4" max="4" width="18.7109375" hidden="1" customWidth="1"/>
    <col min="5" max="5" width="17.28515625" customWidth="1"/>
    <col min="6" max="6" width="17.28515625" hidden="1" customWidth="1"/>
    <col min="7" max="7" width="17.7109375" customWidth="1"/>
    <col min="8" max="8" width="17.7109375" hidden="1" customWidth="1"/>
    <col min="9" max="9" width="16.5703125" customWidth="1"/>
    <col min="10" max="11" width="16.5703125" hidden="1" customWidth="1"/>
    <col min="12" max="12" width="20.5703125" customWidth="1"/>
    <col min="13" max="14" width="20.5703125" hidden="1" customWidth="1"/>
    <col min="15" max="15" width="18.28515625" customWidth="1"/>
    <col min="16" max="16" width="18.28515625" hidden="1" customWidth="1"/>
    <col min="17" max="17" width="21.42578125" customWidth="1"/>
    <col min="18" max="19" width="21.42578125" hidden="1" customWidth="1"/>
    <col min="20" max="20" width="19.140625" customWidth="1"/>
    <col min="21" max="21" width="19.140625" hidden="1" customWidth="1"/>
    <col min="22" max="22" width="19" customWidth="1"/>
    <col min="23" max="24" width="19" hidden="1" customWidth="1"/>
    <col min="25" max="25" width="21.140625" customWidth="1"/>
    <col min="26" max="26" width="21.140625" hidden="1" customWidth="1"/>
    <col min="27" max="27" width="17.85546875" customWidth="1"/>
    <col min="28" max="29" width="17.85546875" hidden="1" customWidth="1"/>
    <col min="30" max="30" width="24.42578125" customWidth="1"/>
    <col min="31" max="31" width="9.140625" style="14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1" x14ac:dyDescent="0.25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1" ht="28.5" x14ac:dyDescent="0.25">
      <c r="A3" s="7" t="s">
        <v>0</v>
      </c>
      <c r="B3" s="8" t="s">
        <v>1</v>
      </c>
      <c r="C3" s="9" t="s">
        <v>2</v>
      </c>
      <c r="D3" s="9"/>
      <c r="E3" s="9" t="s">
        <v>3</v>
      </c>
      <c r="F3" s="9"/>
      <c r="G3" s="9" t="s">
        <v>4</v>
      </c>
      <c r="H3" s="9"/>
      <c r="I3" s="9" t="s">
        <v>5</v>
      </c>
      <c r="J3" s="9"/>
      <c r="K3" s="9"/>
      <c r="L3" s="9" t="s">
        <v>6</v>
      </c>
      <c r="M3" s="9"/>
      <c r="N3" s="9"/>
      <c r="O3" s="9" t="s">
        <v>7</v>
      </c>
      <c r="P3" s="9"/>
      <c r="Q3" s="9" t="s">
        <v>8</v>
      </c>
      <c r="R3" s="9"/>
      <c r="S3" s="9"/>
      <c r="T3" s="9" t="s">
        <v>9</v>
      </c>
      <c r="U3" s="9"/>
      <c r="V3" s="9" t="s">
        <v>10</v>
      </c>
      <c r="W3" s="9"/>
      <c r="X3" s="9"/>
      <c r="Y3" s="9" t="s">
        <v>11</v>
      </c>
      <c r="Z3" s="9"/>
      <c r="AA3" s="9" t="s">
        <v>12</v>
      </c>
      <c r="AB3" s="9"/>
      <c r="AC3" s="9"/>
      <c r="AD3" s="9" t="s">
        <v>13</v>
      </c>
    </row>
    <row r="4" spans="1:31" x14ac:dyDescent="0.25">
      <c r="A4" s="17" t="s">
        <v>26</v>
      </c>
      <c r="B4" s="20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2"/>
    </row>
    <row r="5" spans="1:31" x14ac:dyDescent="0.25">
      <c r="A5" s="18"/>
      <c r="B5" s="5" t="s">
        <v>14</v>
      </c>
      <c r="C5" s="3">
        <v>18373965</v>
      </c>
      <c r="D5" s="3">
        <v>0.91306621718934688</v>
      </c>
      <c r="E5" s="3">
        <v>17245372.27</v>
      </c>
      <c r="F5" s="3">
        <v>1.0036665372544682</v>
      </c>
      <c r="G5" s="3">
        <v>18802253</v>
      </c>
      <c r="H5" s="3">
        <v>0.93567961157705515</v>
      </c>
      <c r="I5" s="3">
        <v>17772230</v>
      </c>
      <c r="J5" s="3"/>
      <c r="K5" s="3">
        <v>0.82234932802780014</v>
      </c>
      <c r="L5" s="3">
        <v>18692507</v>
      </c>
      <c r="M5" s="3"/>
      <c r="N5" s="3">
        <v>0.88266816325805242</v>
      </c>
      <c r="O5" s="3">
        <v>18891523</v>
      </c>
      <c r="P5" s="3"/>
      <c r="Q5" s="3">
        <v>20503613</v>
      </c>
      <c r="R5" s="3"/>
      <c r="S5" s="3">
        <v>1.2106918868831182</v>
      </c>
      <c r="T5" s="3">
        <v>20028298</v>
      </c>
      <c r="U5" s="3">
        <v>1.0367579683303934</v>
      </c>
      <c r="V5" s="3">
        <v>19312272</v>
      </c>
      <c r="W5" s="3"/>
      <c r="X5" s="3">
        <v>1.0547979393366342</v>
      </c>
      <c r="Y5" s="3">
        <v>19637630</v>
      </c>
      <c r="Z5" s="3">
        <v>0.94917258207838884</v>
      </c>
      <c r="AA5" s="3">
        <v>20764277</v>
      </c>
      <c r="AB5" s="3"/>
      <c r="AC5" s="3">
        <v>1.1731452112050305</v>
      </c>
      <c r="AD5" s="3">
        <v>21310150</v>
      </c>
      <c r="AE5" s="14">
        <f>'2022'!D5/'2021'!AD5</f>
        <v>0.95771700339978838</v>
      </c>
    </row>
    <row r="6" spans="1:31" x14ac:dyDescent="0.25">
      <c r="A6" s="18"/>
      <c r="B6" s="5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x14ac:dyDescent="0.25">
      <c r="A7" s="18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1" x14ac:dyDescent="0.25">
      <c r="A8" s="18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1" x14ac:dyDescent="0.25">
      <c r="A9" s="18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/>
    </row>
    <row r="10" spans="1:31" x14ac:dyDescent="0.25">
      <c r="A10" s="18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1" x14ac:dyDescent="0.25">
      <c r="A11" s="23" t="s">
        <v>18</v>
      </c>
      <c r="B11" s="24"/>
      <c r="C11" s="10">
        <f t="shared" ref="C11:AD11" si="0">SUM(C5:C8,C10)</f>
        <v>18373965</v>
      </c>
      <c r="D11" s="10"/>
      <c r="E11" s="10">
        <f t="shared" si="0"/>
        <v>17245372.27</v>
      </c>
      <c r="F11" s="10"/>
      <c r="G11" s="10">
        <f t="shared" si="0"/>
        <v>18802253</v>
      </c>
      <c r="H11" s="10"/>
      <c r="I11" s="10">
        <f t="shared" ref="I11:K11" si="1">I5</f>
        <v>17772230</v>
      </c>
      <c r="J11" s="10">
        <f t="shared" si="1"/>
        <v>0</v>
      </c>
      <c r="K11" s="10">
        <f t="shared" si="1"/>
        <v>0.82234932802780014</v>
      </c>
      <c r="L11" s="10">
        <f>L5</f>
        <v>18692507</v>
      </c>
      <c r="M11" s="10">
        <f t="shared" ref="M11:O11" si="2">M5</f>
        <v>0</v>
      </c>
      <c r="N11" s="10">
        <f t="shared" si="2"/>
        <v>0.88266816325805242</v>
      </c>
      <c r="O11" s="10">
        <f t="shared" si="2"/>
        <v>18891523</v>
      </c>
      <c r="P11" s="10"/>
      <c r="Q11" s="10">
        <f t="shared" si="0"/>
        <v>20503613</v>
      </c>
      <c r="R11" s="10"/>
      <c r="S11" s="10"/>
      <c r="T11" s="10">
        <f t="shared" si="0"/>
        <v>20028298</v>
      </c>
      <c r="U11" s="10"/>
      <c r="V11" s="10">
        <f t="shared" si="0"/>
        <v>19312272</v>
      </c>
      <c r="W11" s="10"/>
      <c r="X11" s="10"/>
      <c r="Y11" s="10">
        <f t="shared" si="0"/>
        <v>19637630</v>
      </c>
      <c r="Z11" s="10"/>
      <c r="AA11" s="10">
        <f t="shared" si="0"/>
        <v>20764277</v>
      </c>
      <c r="AB11" s="10"/>
      <c r="AC11" s="10"/>
      <c r="AD11" s="10">
        <f t="shared" si="0"/>
        <v>21310150</v>
      </c>
    </row>
  </sheetData>
  <mergeCells count="5">
    <mergeCell ref="A2:AD2"/>
    <mergeCell ref="A4:A10"/>
    <mergeCell ref="B4:AD4"/>
    <mergeCell ref="B9:AD9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Прошутинский Николай Александрович</cp:lastModifiedBy>
  <dcterms:created xsi:type="dcterms:W3CDTF">2013-11-13T16:10:49Z</dcterms:created>
  <dcterms:modified xsi:type="dcterms:W3CDTF">2025-01-17T08:43:50Z</dcterms:modified>
</cp:coreProperties>
</file>