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13635" yWindow="405" windowWidth="10470" windowHeight="11655" firstSheet="9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12" i="16" l="1"/>
  <c r="M12" i="16"/>
  <c r="L12" i="16"/>
  <c r="J12" i="16"/>
  <c r="I12" i="16"/>
  <c r="G12" i="16"/>
  <c r="F12" i="16"/>
  <c r="D12" i="16"/>
  <c r="K12" i="16"/>
  <c r="C12" i="16"/>
  <c r="H12" i="16"/>
  <c r="E12" i="16"/>
  <c r="K5" i="15" l="1"/>
  <c r="K12" i="15" s="1"/>
  <c r="K8" i="15"/>
  <c r="K9" i="15" l="1"/>
  <c r="K7" i="15"/>
  <c r="K6" i="15"/>
  <c r="J12" i="15" l="1"/>
  <c r="I9" i="15" l="1"/>
  <c r="H9" i="15" l="1"/>
  <c r="H7" i="15"/>
  <c r="H6" i="15"/>
  <c r="H5" i="15"/>
  <c r="F9" i="15" l="1"/>
  <c r="F5" i="15" l="1"/>
  <c r="F6" i="15" l="1"/>
  <c r="E5" i="15" l="1"/>
  <c r="E6" i="15" l="1"/>
  <c r="E7" i="15"/>
  <c r="E9" i="15"/>
  <c r="D9" i="15"/>
  <c r="D5" i="15" l="1"/>
  <c r="C9" i="15" l="1"/>
  <c r="C7" i="15"/>
  <c r="C6" i="15"/>
  <c r="C5" i="15"/>
  <c r="C12" i="15" l="1"/>
  <c r="AH11" i="13"/>
  <c r="AH10" i="13"/>
  <c r="AH9" i="13"/>
  <c r="AH8" i="13"/>
  <c r="AH7" i="13"/>
  <c r="AH6" i="13"/>
  <c r="AH5" i="13"/>
  <c r="G12" i="15"/>
  <c r="F12" i="15"/>
  <c r="E12" i="15"/>
  <c r="D12" i="15"/>
  <c r="N12" i="15"/>
  <c r="M12" i="15"/>
  <c r="L12" i="15"/>
  <c r="I12" i="15"/>
  <c r="H12" i="15"/>
  <c r="AR12" i="14" l="1"/>
  <c r="AR9" i="14"/>
  <c r="AR7" i="14"/>
  <c r="AR6" i="14"/>
  <c r="AR5" i="14"/>
  <c r="AN9" i="14" l="1"/>
  <c r="AN7" i="14"/>
  <c r="AN6" i="14"/>
  <c r="AN5" i="14"/>
  <c r="AJ5" i="14" l="1"/>
  <c r="AJ9" i="14" l="1"/>
  <c r="AF9" i="14" l="1"/>
  <c r="AB9" i="14" l="1"/>
  <c r="AB5" i="14" l="1"/>
  <c r="X5" i="14" l="1"/>
  <c r="T5" i="14" l="1"/>
  <c r="D12" i="14" l="1"/>
  <c r="W11" i="12"/>
  <c r="W10" i="12"/>
  <c r="W9" i="12"/>
  <c r="W8" i="12"/>
  <c r="W7" i="12"/>
  <c r="W6" i="12"/>
  <c r="W5" i="12"/>
  <c r="AN12" i="14"/>
  <c r="AJ12" i="14"/>
  <c r="AF12" i="14"/>
  <c r="AB12" i="14"/>
  <c r="X12" i="14"/>
  <c r="T12" i="14"/>
  <c r="Q12" i="14"/>
  <c r="M12" i="14"/>
  <c r="J12" i="14"/>
  <c r="G12" i="14"/>
  <c r="R12" i="13" l="1"/>
  <c r="AG12" i="13"/>
  <c r="AD12" i="13"/>
  <c r="AA12" i="13"/>
  <c r="X12" i="13"/>
  <c r="U12" i="13"/>
  <c r="O12" i="13"/>
  <c r="L12" i="13"/>
  <c r="I12" i="13"/>
  <c r="G12" i="13"/>
  <c r="E12" i="13"/>
  <c r="C12" i="13"/>
  <c r="O11" i="11"/>
  <c r="O10" i="11"/>
  <c r="O9" i="11"/>
  <c r="O8" i="11"/>
  <c r="O7" i="11"/>
  <c r="O6" i="11"/>
  <c r="O5" i="11"/>
  <c r="Q6" i="11"/>
  <c r="Q7" i="11"/>
  <c r="Q8" i="11"/>
  <c r="Q9" i="11"/>
  <c r="Q10" i="11"/>
  <c r="Q11" i="11"/>
  <c r="Q5" i="11"/>
  <c r="V12" i="12"/>
  <c r="T12" i="12"/>
  <c r="R12" i="12"/>
  <c r="P12" i="12"/>
  <c r="N12" i="12"/>
  <c r="L12" i="12"/>
  <c r="J12" i="12"/>
  <c r="H12" i="12"/>
  <c r="F12" i="12"/>
  <c r="E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  <c r="N12" i="10"/>
  <c r="M12" i="10"/>
  <c r="L12" i="10"/>
  <c r="K12" i="10"/>
  <c r="J12" i="10"/>
  <c r="I12" i="10"/>
  <c r="H12" i="10"/>
  <c r="G12" i="10"/>
  <c r="F12" i="10"/>
  <c r="E12" i="10"/>
  <c r="D12" i="10"/>
  <c r="C12" i="10"/>
  <c r="K12" i="9"/>
  <c r="J12" i="9"/>
  <c r="I12" i="9"/>
  <c r="H12" i="9"/>
  <c r="G12" i="9"/>
  <c r="N12" i="9"/>
  <c r="M12" i="9"/>
  <c r="L12" i="9"/>
  <c r="F12" i="9"/>
  <c r="E12" i="9"/>
  <c r="D12" i="9"/>
  <c r="C12" i="9"/>
  <c r="N12" i="8"/>
  <c r="M12" i="8"/>
  <c r="L12" i="8"/>
  <c r="K12" i="8"/>
  <c r="H12" i="8"/>
  <c r="G12" i="8"/>
  <c r="F12" i="8"/>
  <c r="E12" i="8"/>
  <c r="D12" i="8"/>
  <c r="C12" i="8"/>
  <c r="I12" i="8"/>
  <c r="J12" i="8"/>
  <c r="N13" i="7"/>
  <c r="J8" i="7"/>
  <c r="J7" i="7"/>
  <c r="J6" i="7"/>
  <c r="I6" i="7"/>
  <c r="I8" i="7"/>
  <c r="I7" i="7"/>
  <c r="I9" i="7"/>
  <c r="G13" i="7"/>
  <c r="H13" i="7"/>
  <c r="I13" i="7"/>
  <c r="J13" i="7"/>
  <c r="K13" i="7"/>
  <c r="L13" i="7"/>
  <c r="M13" i="7"/>
  <c r="D13" i="7"/>
  <c r="E13" i="7"/>
  <c r="F13" i="7"/>
  <c r="C13" i="7"/>
  <c r="D10" i="6"/>
  <c r="E10" i="6"/>
  <c r="F10" i="6"/>
  <c r="G10" i="6"/>
  <c r="H10" i="6"/>
  <c r="I10" i="6"/>
  <c r="J10" i="6"/>
  <c r="K10" i="6"/>
  <c r="L10" i="6"/>
  <c r="M10" i="6"/>
  <c r="N10" i="6"/>
  <c r="C10" i="6"/>
  <c r="D9" i="5"/>
  <c r="E9" i="5"/>
  <c r="F9" i="5"/>
  <c r="G9" i="5"/>
  <c r="H9" i="5"/>
  <c r="I9" i="5"/>
  <c r="J9" i="5"/>
  <c r="K9" i="5"/>
  <c r="L9" i="5"/>
  <c r="M9" i="5"/>
  <c r="N9" i="5"/>
  <c r="C9" i="5"/>
</calcChain>
</file>

<file path=xl/sharedStrings.xml><?xml version="1.0" encoding="utf-8"?>
<sst xmlns="http://schemas.openxmlformats.org/spreadsheetml/2006/main" count="306" uniqueCount="36">
  <si>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</si>
  <si>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</si>
  <si>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</si>
  <si>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</si>
  <si>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</si>
  <si>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</si>
  <si>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</si>
  <si>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</si>
  <si>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</si>
  <si>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</si>
  <si>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</si>
  <si>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</si>
  <si>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</si>
  <si>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</si>
  <si>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</si>
  <si>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</si>
  <si>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</si>
  <si>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</si>
  <si>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</si>
  <si>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</si>
  <si>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</si>
  <si>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ОАО "Дальневосточная рапределительная 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</si>
  <si>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</si>
  <si>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</si>
  <si>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</si>
  <si>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2016 год</t>
  </si>
  <si>
    <t>Мощность СО, МВт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</si>
  <si>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</si>
  <si>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</si>
  <si>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</si>
  <si>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2020 год</t>
  </si>
  <si>
    <t>Акционерное общество "Дальневосточная распределительная 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</si>
  <si>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</si>
  <si>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</si>
  <si>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</si>
  <si>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Хабаровского края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</si>
</sst>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_-* #,##0.000_р_._-;\-* #,##0.0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0" xfId="0" applyFont="1" applyFill="1"/>
    <xf numFmtId="3" fontId="2" fillId="0" borderId="9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/>
    </xf>
    <xf numFmtId="164" fontId="3" fillId="0" borderId="11" xfId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/>
    <xf numFmtId="0" fontId="6" fillId="2" borderId="0" xfId="0" applyFont="1" applyFill="1"/>
    <xf numFmtId="0" fontId="6" fillId="0" borderId="0" xfId="0" applyFont="1"/>
    <xf numFmtId="166" fontId="2" fillId="2" borderId="0" xfId="1" applyNumberFormat="1" applyFont="1" applyFill="1"/>
    <xf numFmtId="167" fontId="2" fillId="2" borderId="0" xfId="1" applyNumberFormat="1" applyFont="1" applyFill="1"/>
    <xf numFmtId="166" fontId="2" fillId="0" borderId="0" xfId="0" applyNumberFormat="1" applyFont="1"/>
    <xf numFmtId="167" fontId="2" fillId="0" borderId="0" xfId="0" applyNumberFormat="1" applyFont="1"/>
    <xf numFmtId="166" fontId="5" fillId="2" borderId="0" xfId="1" applyNumberFormat="1" applyFont="1" applyFill="1"/>
    <xf numFmtId="0" fontId="5" fillId="2" borderId="0" xfId="0" applyFont="1" applyFill="1"/>
    <xf numFmtId="3" fontId="7" fillId="0" borderId="0" xfId="0" applyNumberFormat="1" applyFont="1"/>
    <xf numFmtId="0" fontId="5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0" fontId="7" fillId="0" borderId="0" xfId="0" applyFont="1"/>
    <xf numFmtId="3" fontId="2" fillId="0" borderId="24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3" fillId="0" borderId="16" xfId="1" applyFont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64" fontId="3" fillId="0" borderId="34" xfId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A9" sqref="A9:XFD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78" t="s">
        <v>21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 ht="22.5" customHeight="1" x14ac:dyDescent="0.25">
      <c r="A5" s="79"/>
      <c r="B5" s="4" t="s">
        <v>14</v>
      </c>
      <c r="C5" s="3">
        <v>21806926</v>
      </c>
      <c r="D5" s="3">
        <v>17656727</v>
      </c>
      <c r="E5" s="3">
        <v>18937000</v>
      </c>
      <c r="F5" s="3">
        <v>14237177</v>
      </c>
      <c r="G5" s="3">
        <v>13841282</v>
      </c>
      <c r="H5" s="3">
        <v>9814278</v>
      </c>
      <c r="I5" s="3">
        <v>11012028</v>
      </c>
      <c r="J5" s="3">
        <v>11011837</v>
      </c>
      <c r="K5" s="3">
        <v>12013021</v>
      </c>
      <c r="L5" s="3">
        <v>14442584</v>
      </c>
      <c r="M5" s="3">
        <v>18655027</v>
      </c>
      <c r="N5" s="3">
        <v>21896431</v>
      </c>
    </row>
    <row r="6" spans="1:14" ht="22.5" customHeight="1" x14ac:dyDescent="0.25">
      <c r="A6" s="79"/>
      <c r="B6" s="4" t="s">
        <v>15</v>
      </c>
      <c r="C6" s="3">
        <v>2542906</v>
      </c>
      <c r="D6" s="3">
        <v>1783249</v>
      </c>
      <c r="E6" s="3">
        <v>2155190</v>
      </c>
      <c r="F6" s="3">
        <v>1332050</v>
      </c>
      <c r="G6" s="3">
        <v>837211</v>
      </c>
      <c r="H6" s="3">
        <v>783209</v>
      </c>
      <c r="I6" s="3">
        <v>680836</v>
      </c>
      <c r="J6" s="3">
        <v>685924</v>
      </c>
      <c r="K6" s="3">
        <v>1678860</v>
      </c>
      <c r="L6" s="3">
        <v>1448650</v>
      </c>
      <c r="M6" s="3">
        <v>2231945</v>
      </c>
      <c r="N6" s="3">
        <v>2655867</v>
      </c>
    </row>
    <row r="7" spans="1:14" ht="22.5" customHeight="1" x14ac:dyDescent="0.25">
      <c r="A7" s="79"/>
      <c r="B7" s="4" t="s">
        <v>16</v>
      </c>
      <c r="C7" s="3">
        <v>2931316</v>
      </c>
      <c r="D7" s="3">
        <v>2782229</v>
      </c>
      <c r="E7" s="3">
        <v>2575962</v>
      </c>
      <c r="F7" s="3">
        <v>2232073</v>
      </c>
      <c r="G7" s="3">
        <v>1642673</v>
      </c>
      <c r="H7" s="3">
        <v>1422143</v>
      </c>
      <c r="I7" s="3">
        <v>1272132</v>
      </c>
      <c r="J7" s="3">
        <v>1269667</v>
      </c>
      <c r="K7" s="3">
        <v>1287126</v>
      </c>
      <c r="L7" s="3">
        <v>1332059</v>
      </c>
      <c r="M7" s="3">
        <v>1696065</v>
      </c>
      <c r="N7" s="3">
        <v>1867107</v>
      </c>
    </row>
    <row r="8" spans="1:14" ht="22.5" customHeight="1" x14ac:dyDescent="0.25">
      <c r="A8" s="79"/>
      <c r="B8" s="4" t="s">
        <v>17</v>
      </c>
      <c r="C8" s="3">
        <v>166835</v>
      </c>
      <c r="D8" s="3">
        <v>146924</v>
      </c>
      <c r="E8" s="3">
        <v>120154</v>
      </c>
      <c r="F8" s="3">
        <v>104464</v>
      </c>
      <c r="G8" s="3">
        <v>75079</v>
      </c>
      <c r="H8" s="3">
        <v>74146</v>
      </c>
      <c r="I8" s="3">
        <v>53927</v>
      </c>
      <c r="J8" s="3">
        <v>67965</v>
      </c>
      <c r="K8" s="3">
        <v>69693</v>
      </c>
      <c r="L8" s="3">
        <v>86512</v>
      </c>
      <c r="M8" s="3">
        <v>107863</v>
      </c>
      <c r="N8" s="3">
        <v>141432</v>
      </c>
    </row>
    <row r="9" spans="1:14" ht="22.5" customHeight="1" x14ac:dyDescent="0.25">
      <c r="A9" s="83" t="s">
        <v>18</v>
      </c>
      <c r="B9" s="84"/>
      <c r="C9" s="8">
        <f t="shared" ref="C9:N9" si="0">SUM(C5:C8)</f>
        <v>27447983</v>
      </c>
      <c r="D9" s="8">
        <f t="shared" si="0"/>
        <v>22369129</v>
      </c>
      <c r="E9" s="8">
        <f t="shared" si="0"/>
        <v>23788306</v>
      </c>
      <c r="F9" s="8">
        <f t="shared" si="0"/>
        <v>17905764</v>
      </c>
      <c r="G9" s="8">
        <f t="shared" si="0"/>
        <v>16396245</v>
      </c>
      <c r="H9" s="8">
        <f t="shared" si="0"/>
        <v>12093776</v>
      </c>
      <c r="I9" s="8">
        <f t="shared" si="0"/>
        <v>13018923</v>
      </c>
      <c r="J9" s="8">
        <f t="shared" si="0"/>
        <v>13035393</v>
      </c>
      <c r="K9" s="8">
        <f t="shared" si="0"/>
        <v>15048700</v>
      </c>
      <c r="L9" s="8">
        <f t="shared" si="0"/>
        <v>17309805</v>
      </c>
      <c r="M9" s="8">
        <f t="shared" si="0"/>
        <v>22690900</v>
      </c>
      <c r="N9" s="8">
        <f t="shared" si="0"/>
        <v>26560837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2"/>
  <sheetViews>
    <sheetView zoomScale="70" zoomScaleNormal="70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M15" sqref="M15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1.140625" style="1" customWidth="1"/>
    <col min="5" max="6" width="21.140625" style="1" hidden="1" customWidth="1"/>
    <col min="7" max="7" width="21.140625" style="1" customWidth="1"/>
    <col min="8" max="9" width="21.140625" style="1" hidden="1" customWidth="1"/>
    <col min="10" max="10" width="21.140625" style="1" customWidth="1"/>
    <col min="11" max="12" width="21.140625" style="1" hidden="1" customWidth="1"/>
    <col min="13" max="13" width="21.140625" style="1" customWidth="1"/>
    <col min="14" max="16" width="21.140625" style="1" hidden="1" customWidth="1"/>
    <col min="17" max="17" width="21.140625" style="1" customWidth="1"/>
    <col min="18" max="19" width="21.140625" style="1" hidden="1" customWidth="1"/>
    <col min="20" max="20" width="21.140625" style="1" customWidth="1"/>
    <col min="21" max="23" width="21.140625" style="1" hidden="1" customWidth="1"/>
    <col min="24" max="24" width="21.140625" style="1" customWidth="1"/>
    <col min="25" max="27" width="21.140625" style="1" hidden="1" customWidth="1"/>
    <col min="28" max="28" width="21.140625" style="1" customWidth="1"/>
    <col min="29" max="31" width="21.140625" style="1" hidden="1" customWidth="1"/>
    <col min="32" max="32" width="21.140625" style="1" customWidth="1"/>
    <col min="33" max="35" width="21.140625" style="1" hidden="1" customWidth="1"/>
    <col min="36" max="36" width="21.140625" style="1" customWidth="1"/>
    <col min="37" max="39" width="21.140625" style="1" hidden="1" customWidth="1"/>
    <col min="40" max="40" width="21.140625" style="1" customWidth="1"/>
    <col min="41" max="43" width="21.140625" style="1" hidden="1" customWidth="1"/>
    <col min="44" max="44" width="21.140625" style="1" customWidth="1"/>
    <col min="45" max="45" width="9.140625" style="39"/>
    <col min="46" max="16384" width="9.140625" style="1"/>
  </cols>
  <sheetData>
    <row r="2" spans="1:45" ht="42.75" customHeight="1" thickBot="1" x14ac:dyDescent="0.3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</row>
    <row r="3" spans="1:45" s="2" customFormat="1" ht="33" customHeight="1" thickBot="1" x14ac:dyDescent="0.3">
      <c r="A3" s="47" t="s">
        <v>0</v>
      </c>
      <c r="B3" s="48" t="s">
        <v>1</v>
      </c>
      <c r="C3" s="70"/>
      <c r="D3" s="49" t="s">
        <v>2</v>
      </c>
      <c r="E3" s="49"/>
      <c r="F3" s="49"/>
      <c r="G3" s="49" t="s">
        <v>3</v>
      </c>
      <c r="H3" s="49"/>
      <c r="I3" s="49"/>
      <c r="J3" s="49" t="s">
        <v>4</v>
      </c>
      <c r="K3" s="49"/>
      <c r="L3" s="49"/>
      <c r="M3" s="49" t="s">
        <v>5</v>
      </c>
      <c r="N3" s="49"/>
      <c r="O3" s="49"/>
      <c r="P3" s="49"/>
      <c r="Q3" s="49" t="s">
        <v>6</v>
      </c>
      <c r="R3" s="49"/>
      <c r="S3" s="49"/>
      <c r="T3" s="49" t="s">
        <v>7</v>
      </c>
      <c r="U3" s="49"/>
      <c r="V3" s="49"/>
      <c r="W3" s="49"/>
      <c r="X3" s="49" t="s">
        <v>8</v>
      </c>
      <c r="Y3" s="49"/>
      <c r="Z3" s="49"/>
      <c r="AA3" s="49"/>
      <c r="AB3" s="49" t="s">
        <v>9</v>
      </c>
      <c r="AC3" s="49"/>
      <c r="AD3" s="49"/>
      <c r="AE3" s="49"/>
      <c r="AF3" s="49" t="s">
        <v>10</v>
      </c>
      <c r="AG3" s="49"/>
      <c r="AH3" s="49"/>
      <c r="AI3" s="49"/>
      <c r="AJ3" s="49" t="s">
        <v>11</v>
      </c>
      <c r="AK3" s="49"/>
      <c r="AL3" s="49"/>
      <c r="AM3" s="49"/>
      <c r="AN3" s="49" t="s">
        <v>12</v>
      </c>
      <c r="AO3" s="55"/>
      <c r="AP3" s="55"/>
      <c r="AQ3" s="55"/>
      <c r="AR3" s="50" t="s">
        <v>13</v>
      </c>
      <c r="AS3" s="64"/>
    </row>
    <row r="4" spans="1:45" ht="22.5" customHeight="1" thickBot="1" x14ac:dyDescent="0.3">
      <c r="A4" s="94" t="s">
        <v>31</v>
      </c>
      <c r="B4" s="99" t="s">
        <v>20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1"/>
    </row>
    <row r="5" spans="1:45" ht="22.5" customHeight="1" x14ac:dyDescent="0.25">
      <c r="A5" s="95"/>
      <c r="B5" s="40" t="s">
        <v>14</v>
      </c>
      <c r="C5" s="10">
        <v>1.0282712109706071</v>
      </c>
      <c r="D5" s="37">
        <v>19806415</v>
      </c>
      <c r="E5" s="37"/>
      <c r="F5" s="37">
        <v>0.86849671346072299</v>
      </c>
      <c r="G5" s="37">
        <v>17950414</v>
      </c>
      <c r="H5" s="37"/>
      <c r="I5" s="37">
        <v>1.1645152307310231</v>
      </c>
      <c r="J5" s="37">
        <v>19664306</v>
      </c>
      <c r="K5" s="37"/>
      <c r="L5" s="37">
        <v>0.91648215658848353</v>
      </c>
      <c r="M5" s="37">
        <v>16797770</v>
      </c>
      <c r="N5" s="37"/>
      <c r="O5" s="37"/>
      <c r="P5" s="37">
        <v>0.82373328803361678</v>
      </c>
      <c r="Q5" s="37">
        <v>13680694</v>
      </c>
      <c r="R5" s="37"/>
      <c r="S5" s="37"/>
      <c r="T5" s="37">
        <f>918492+9745834+59402</f>
        <v>10723728</v>
      </c>
      <c r="U5" s="37"/>
      <c r="V5" s="37"/>
      <c r="W5" s="37">
        <v>0.89697671275868496</v>
      </c>
      <c r="X5" s="37">
        <f>983899+10813882+72276</f>
        <v>11870057</v>
      </c>
      <c r="Y5" s="37"/>
      <c r="Z5" s="37"/>
      <c r="AA5" s="37">
        <v>1.1745582642355028</v>
      </c>
      <c r="AB5" s="37">
        <f>11367604+853156+67382</f>
        <v>12288142</v>
      </c>
      <c r="AC5" s="37"/>
      <c r="AD5" s="37"/>
      <c r="AE5" s="37">
        <v>1.0993494604692691</v>
      </c>
      <c r="AF5" s="37">
        <v>11388520</v>
      </c>
      <c r="AG5" s="37"/>
      <c r="AH5" s="37"/>
      <c r="AI5" s="37">
        <v>1.4046642570121022</v>
      </c>
      <c r="AJ5" s="37">
        <f>2087497+18734+11667160+81098</f>
        <v>13854489</v>
      </c>
      <c r="AK5" s="37"/>
      <c r="AL5" s="37"/>
      <c r="AM5" s="37">
        <v>1.0962712440835523</v>
      </c>
      <c r="AN5" s="37">
        <f>2164871+16777+13645517+175810</f>
        <v>16002975</v>
      </c>
      <c r="AO5" s="56"/>
      <c r="AP5" s="56"/>
      <c r="AQ5" s="56">
        <v>1.073010043707997</v>
      </c>
      <c r="AR5" s="37">
        <f>3420112+15969+13120954+150213</f>
        <v>16707248</v>
      </c>
    </row>
    <row r="6" spans="1:45" ht="22.5" customHeight="1" x14ac:dyDescent="0.25">
      <c r="A6" s="95"/>
      <c r="B6" s="52" t="s">
        <v>15</v>
      </c>
      <c r="C6" s="71">
        <v>0.79888012112108686</v>
      </c>
      <c r="D6" s="3">
        <v>4061602</v>
      </c>
      <c r="E6" s="3"/>
      <c r="F6" s="3">
        <v>0.76733798000309072</v>
      </c>
      <c r="G6" s="3">
        <v>3298066</v>
      </c>
      <c r="H6" s="3"/>
      <c r="I6" s="3">
        <v>0.93136294474435666</v>
      </c>
      <c r="J6" s="3">
        <v>2513510</v>
      </c>
      <c r="K6" s="3"/>
      <c r="L6" s="3">
        <v>0.49353875468368352</v>
      </c>
      <c r="M6" s="3">
        <v>1698391</v>
      </c>
      <c r="N6" s="3"/>
      <c r="O6" s="3"/>
      <c r="P6" s="3">
        <v>0.68074786982886193</v>
      </c>
      <c r="Q6" s="3">
        <v>1202290</v>
      </c>
      <c r="R6" s="3"/>
      <c r="S6" s="3"/>
      <c r="T6" s="3">
        <v>678687</v>
      </c>
      <c r="U6" s="3"/>
      <c r="V6" s="3"/>
      <c r="W6" s="3">
        <v>1.7097399593945206</v>
      </c>
      <c r="X6" s="3">
        <v>1194450</v>
      </c>
      <c r="Y6" s="3"/>
      <c r="Z6" s="3"/>
      <c r="AA6" s="3">
        <v>0.52812465472091197</v>
      </c>
      <c r="AB6" s="3">
        <v>886981</v>
      </c>
      <c r="AC6" s="3"/>
      <c r="AD6" s="3"/>
      <c r="AE6" s="3">
        <v>1.2802516998366216</v>
      </c>
      <c r="AF6" s="3">
        <v>1616912</v>
      </c>
      <c r="AG6" s="3"/>
      <c r="AH6" s="3"/>
      <c r="AI6" s="3">
        <v>2.0437830775852848</v>
      </c>
      <c r="AJ6" s="3">
        <v>2628156</v>
      </c>
      <c r="AK6" s="3"/>
      <c r="AL6" s="3"/>
      <c r="AM6" s="3">
        <v>1.35669120313891</v>
      </c>
      <c r="AN6" s="3">
        <f>3274677+490545</f>
        <v>3765222</v>
      </c>
      <c r="AO6" s="67"/>
      <c r="AP6" s="67"/>
      <c r="AQ6" s="74">
        <v>1.7029437381199823</v>
      </c>
      <c r="AR6" s="3">
        <f>4650136+593860</f>
        <v>5243996</v>
      </c>
    </row>
    <row r="7" spans="1:45" ht="22.5" customHeight="1" x14ac:dyDescent="0.25">
      <c r="A7" s="95"/>
      <c r="B7" s="52" t="s">
        <v>16</v>
      </c>
      <c r="C7" s="71">
        <v>1.0932131058454488</v>
      </c>
      <c r="D7" s="3">
        <v>2482622</v>
      </c>
      <c r="E7" s="3"/>
      <c r="F7" s="3">
        <v>0.84236091538009461</v>
      </c>
      <c r="G7" s="3">
        <v>2128951</v>
      </c>
      <c r="H7" s="3"/>
      <c r="I7" s="3">
        <v>0.89145660019905848</v>
      </c>
      <c r="J7" s="3">
        <v>1727301</v>
      </c>
      <c r="K7" s="3"/>
      <c r="L7" s="3">
        <v>0.86782867561598287</v>
      </c>
      <c r="M7" s="3">
        <v>1432362</v>
      </c>
      <c r="N7" s="3"/>
      <c r="O7" s="3"/>
      <c r="P7" s="3">
        <v>0.8807592499167417</v>
      </c>
      <c r="Q7" s="3">
        <v>1279329</v>
      </c>
      <c r="R7" s="3"/>
      <c r="S7" s="3"/>
      <c r="T7" s="3">
        <v>1101747</v>
      </c>
      <c r="U7" s="3"/>
      <c r="V7" s="3"/>
      <c r="W7" s="3">
        <v>1.1257731304856136</v>
      </c>
      <c r="X7" s="3">
        <v>1245174</v>
      </c>
      <c r="Y7" s="3"/>
      <c r="Z7" s="3"/>
      <c r="AA7" s="3">
        <v>0.89086443592761</v>
      </c>
      <c r="AB7" s="3">
        <v>1225741</v>
      </c>
      <c r="AC7" s="3"/>
      <c r="AD7" s="3"/>
      <c r="AE7" s="3">
        <v>0.8901236005283818</v>
      </c>
      <c r="AF7" s="3">
        <v>1076344</v>
      </c>
      <c r="AG7" s="3"/>
      <c r="AH7" s="3"/>
      <c r="AI7" s="3">
        <v>1.3467042487327761</v>
      </c>
      <c r="AJ7" s="3">
        <v>1372272</v>
      </c>
      <c r="AK7" s="3"/>
      <c r="AL7" s="3"/>
      <c r="AM7" s="3">
        <v>1.0080308692344264</v>
      </c>
      <c r="AN7" s="3">
        <f>875508+736359</f>
        <v>1611867</v>
      </c>
      <c r="AO7" s="67"/>
      <c r="AP7" s="67"/>
      <c r="AQ7" s="74">
        <v>1.2053363579157979</v>
      </c>
      <c r="AR7" s="3">
        <f>1142233+1005910</f>
        <v>2148143</v>
      </c>
    </row>
    <row r="8" spans="1:45" ht="22.5" customHeight="1" thickBot="1" x14ac:dyDescent="0.3">
      <c r="A8" s="96"/>
      <c r="B8" s="43" t="s">
        <v>17</v>
      </c>
      <c r="C8" s="72">
        <v>1.1604524335189639</v>
      </c>
      <c r="D8" s="45">
        <v>144504</v>
      </c>
      <c r="E8" s="45"/>
      <c r="F8" s="45">
        <v>0.94377595570226813</v>
      </c>
      <c r="G8" s="45">
        <v>86576</v>
      </c>
      <c r="H8" s="45"/>
      <c r="I8" s="45">
        <v>0.80491180563390874</v>
      </c>
      <c r="J8" s="45">
        <v>76673</v>
      </c>
      <c r="K8" s="45"/>
      <c r="L8" s="45">
        <v>0.80853012363446064</v>
      </c>
      <c r="M8" s="45">
        <v>59456</v>
      </c>
      <c r="N8" s="45"/>
      <c r="O8" s="45"/>
      <c r="P8" s="45">
        <v>0.83828016643550629</v>
      </c>
      <c r="Q8" s="45">
        <v>66011</v>
      </c>
      <c r="R8" s="45"/>
      <c r="S8" s="45"/>
      <c r="T8" s="45">
        <v>44816</v>
      </c>
      <c r="U8" s="45"/>
      <c r="V8" s="45"/>
      <c r="W8" s="45">
        <v>0.79902701446195223</v>
      </c>
      <c r="X8" s="45">
        <v>48200</v>
      </c>
      <c r="Y8" s="45"/>
      <c r="Z8" s="45"/>
      <c r="AA8" s="45">
        <v>1.0940506618456871</v>
      </c>
      <c r="AB8" s="45">
        <v>54230</v>
      </c>
      <c r="AC8" s="45"/>
      <c r="AD8" s="45"/>
      <c r="AE8" s="45">
        <v>1.1551596421584456</v>
      </c>
      <c r="AF8" s="45">
        <v>56037</v>
      </c>
      <c r="AG8" s="45"/>
      <c r="AH8" s="45"/>
      <c r="AI8" s="45">
        <v>1.3612910651451873</v>
      </c>
      <c r="AJ8" s="45">
        <v>57471</v>
      </c>
      <c r="AK8" s="45"/>
      <c r="AL8" s="45"/>
      <c r="AM8" s="45">
        <v>1.2580836081216558</v>
      </c>
      <c r="AN8" s="45">
        <v>69093</v>
      </c>
      <c r="AO8" s="57"/>
      <c r="AP8" s="57"/>
      <c r="AQ8" s="57">
        <v>1.2402599896311373</v>
      </c>
      <c r="AR8" s="45">
        <v>103461</v>
      </c>
    </row>
    <row r="9" spans="1:45" ht="22.5" customHeight="1" x14ac:dyDescent="0.25">
      <c r="A9" s="91" t="s">
        <v>26</v>
      </c>
      <c r="B9" s="40" t="s">
        <v>14</v>
      </c>
      <c r="C9" s="10">
        <v>1.0449496151709909</v>
      </c>
      <c r="D9" s="11">
        <v>29.530999999999999</v>
      </c>
      <c r="E9" s="11"/>
      <c r="F9" s="11">
        <v>0.96920915752306469</v>
      </c>
      <c r="G9" s="11">
        <v>30.097000000000001</v>
      </c>
      <c r="H9" s="11"/>
      <c r="I9" s="11">
        <v>1.0209182074584771</v>
      </c>
      <c r="J9" s="11">
        <v>30.901</v>
      </c>
      <c r="K9" s="11"/>
      <c r="L9" s="11">
        <v>0.95625815363364286</v>
      </c>
      <c r="M9" s="11">
        <v>26.494</v>
      </c>
      <c r="N9" s="11"/>
      <c r="O9" s="11"/>
      <c r="P9" s="11">
        <v>0.86413610464649715</v>
      </c>
      <c r="Q9" s="11">
        <v>21.341000000000001</v>
      </c>
      <c r="R9" s="37"/>
      <c r="S9" s="37"/>
      <c r="T9" s="11">
        <v>18.451000000000001</v>
      </c>
      <c r="U9" s="37"/>
      <c r="V9" s="37"/>
      <c r="W9" s="37">
        <v>0.86055158926003017</v>
      </c>
      <c r="X9" s="11">
        <v>19.626000000000001</v>
      </c>
      <c r="Y9" s="11"/>
      <c r="Z9" s="11"/>
      <c r="AA9" s="11">
        <v>1.1990814235404617</v>
      </c>
      <c r="AB9" s="11">
        <f>18.672+1.368</f>
        <v>20.04</v>
      </c>
      <c r="AC9" s="11"/>
      <c r="AD9" s="11"/>
      <c r="AE9" s="11">
        <v>1.0885955649419217</v>
      </c>
      <c r="AF9" s="11">
        <f>17.688+1.728</f>
        <v>19.416</v>
      </c>
      <c r="AG9" s="11"/>
      <c r="AH9" s="11"/>
      <c r="AI9" s="11">
        <v>1.3117664176932777</v>
      </c>
      <c r="AJ9" s="11">
        <f>18.876+3.243</f>
        <v>22.119</v>
      </c>
      <c r="AK9" s="11"/>
      <c r="AL9" s="11"/>
      <c r="AM9" s="11">
        <v>1.0879612512016565</v>
      </c>
      <c r="AN9" s="11">
        <f>22.263+3.471</f>
        <v>25.734000000000002</v>
      </c>
      <c r="AO9" s="58"/>
      <c r="AP9" s="58"/>
      <c r="AQ9" s="58">
        <v>1.0253525913338997</v>
      </c>
      <c r="AR9" s="11">
        <f>21.164+5.251</f>
        <v>26.415000000000003</v>
      </c>
    </row>
    <row r="10" spans="1:45" ht="22.5" customHeight="1" x14ac:dyDescent="0.25">
      <c r="A10" s="92"/>
      <c r="B10" s="68" t="s">
        <v>15</v>
      </c>
      <c r="C10" s="73">
        <v>0.76915125760882042</v>
      </c>
      <c r="D10" s="21">
        <v>5.4869423885769999</v>
      </c>
      <c r="E10" s="21"/>
      <c r="F10" s="21">
        <v>0.87501866507391368</v>
      </c>
      <c r="G10" s="21">
        <v>4.8471417531941672</v>
      </c>
      <c r="H10" s="21"/>
      <c r="I10" s="21">
        <v>0.82354948805460737</v>
      </c>
      <c r="J10" s="21">
        <v>3.0173575611913606</v>
      </c>
      <c r="K10" s="21"/>
      <c r="L10" s="21">
        <v>0.47658516369664317</v>
      </c>
      <c r="M10" s="21">
        <v>2.0244066874501789</v>
      </c>
      <c r="N10" s="21"/>
      <c r="O10" s="21"/>
      <c r="P10" s="21">
        <v>0.63823658237443459</v>
      </c>
      <c r="Q10" s="36">
        <v>1.4790401790991203</v>
      </c>
      <c r="R10" s="35"/>
      <c r="S10" s="35"/>
      <c r="T10" s="21">
        <v>0.86499999999999999</v>
      </c>
      <c r="U10" s="35"/>
      <c r="V10" s="35"/>
      <c r="W10" s="35">
        <v>1.7997614523431571</v>
      </c>
      <c r="X10" s="36">
        <v>1.641</v>
      </c>
      <c r="Y10" s="21"/>
      <c r="Z10" s="21"/>
      <c r="AA10" s="21">
        <v>0.46812837565501203</v>
      </c>
      <c r="AB10" s="21">
        <v>0.999</v>
      </c>
      <c r="AC10" s="21"/>
      <c r="AD10" s="21"/>
      <c r="AE10" s="21">
        <v>1.3289807844190373</v>
      </c>
      <c r="AF10" s="21">
        <v>2.3039999999999998</v>
      </c>
      <c r="AG10" s="21"/>
      <c r="AH10" s="21"/>
      <c r="AI10" s="21">
        <v>1.9926218535853404</v>
      </c>
      <c r="AJ10" s="21">
        <v>3.55</v>
      </c>
      <c r="AK10" s="21"/>
      <c r="AL10" s="21"/>
      <c r="AM10" s="21">
        <v>1.4505737702376327</v>
      </c>
      <c r="AN10" s="21">
        <v>5.2009999999999996</v>
      </c>
      <c r="AO10" s="59"/>
      <c r="AP10" s="59"/>
      <c r="AQ10" s="59">
        <v>1.6698973048338555</v>
      </c>
      <c r="AR10" s="21">
        <v>7.0990000000000002</v>
      </c>
    </row>
    <row r="11" spans="1:45" ht="22.5" customHeight="1" thickBot="1" x14ac:dyDescent="0.3">
      <c r="A11" s="93"/>
      <c r="B11" s="43" t="s">
        <v>16</v>
      </c>
      <c r="C11" s="72">
        <v>1.1110650642353916</v>
      </c>
      <c r="D11" s="44">
        <v>2.3946930908418693</v>
      </c>
      <c r="E11" s="44"/>
      <c r="F11" s="44">
        <v>0.92055203282357323</v>
      </c>
      <c r="G11" s="44">
        <v>2.3163623308253771</v>
      </c>
      <c r="H11" s="44"/>
      <c r="I11" s="44">
        <v>0.82536466774716366</v>
      </c>
      <c r="J11" s="44">
        <v>1.7701721960307661</v>
      </c>
      <c r="K11" s="44"/>
      <c r="L11" s="44">
        <v>0.9636720667648504</v>
      </c>
      <c r="M11" s="44">
        <v>1.5017139305763563</v>
      </c>
      <c r="N11" s="44"/>
      <c r="O11" s="44"/>
      <c r="P11" s="44">
        <v>0.86520833468566893</v>
      </c>
      <c r="Q11" s="44">
        <v>1.1553272942593331</v>
      </c>
      <c r="R11" s="45"/>
      <c r="S11" s="45"/>
      <c r="T11" s="44">
        <v>1.145</v>
      </c>
      <c r="U11" s="45"/>
      <c r="V11" s="45"/>
      <c r="W11" s="45">
        <v>1.2052437770598539</v>
      </c>
      <c r="X11" s="44">
        <v>1.3280000000000001</v>
      </c>
      <c r="Y11" s="44"/>
      <c r="Z11" s="44"/>
      <c r="AA11" s="44">
        <v>0.84598647859583631</v>
      </c>
      <c r="AB11" s="44">
        <v>1.405</v>
      </c>
      <c r="AC11" s="44"/>
      <c r="AD11" s="44"/>
      <c r="AE11" s="44">
        <v>0.83401921405440516</v>
      </c>
      <c r="AF11" s="44">
        <v>1.1879999999999999</v>
      </c>
      <c r="AG11" s="44"/>
      <c r="AH11" s="44"/>
      <c r="AI11" s="44">
        <v>1.1657829372981046</v>
      </c>
      <c r="AJ11" s="44">
        <v>1.4690000000000001</v>
      </c>
      <c r="AK11" s="44"/>
      <c r="AL11" s="44"/>
      <c r="AM11" s="44">
        <v>1.008988999853627</v>
      </c>
      <c r="AN11" s="44">
        <v>1.391</v>
      </c>
      <c r="AO11" s="60"/>
      <c r="AP11" s="60"/>
      <c r="AQ11" s="60">
        <v>1.182884592814027</v>
      </c>
      <c r="AR11" s="44">
        <v>1.744</v>
      </c>
    </row>
    <row r="12" spans="1:45" ht="22.5" customHeight="1" thickBot="1" x14ac:dyDescent="0.3">
      <c r="A12" s="89" t="s">
        <v>18</v>
      </c>
      <c r="B12" s="90"/>
      <c r="C12" s="69"/>
      <c r="D12" s="14">
        <f t="shared" ref="D12:AN12" si="0">SUM(D5:D8)</f>
        <v>26495143</v>
      </c>
      <c r="E12" s="14"/>
      <c r="F12" s="14"/>
      <c r="G12" s="14">
        <f t="shared" si="0"/>
        <v>23464007</v>
      </c>
      <c r="H12" s="14"/>
      <c r="I12" s="14"/>
      <c r="J12" s="14">
        <f t="shared" si="0"/>
        <v>23981790</v>
      </c>
      <c r="K12" s="14"/>
      <c r="L12" s="14"/>
      <c r="M12" s="14">
        <f t="shared" si="0"/>
        <v>19987979</v>
      </c>
      <c r="N12" s="14"/>
      <c r="O12" s="14"/>
      <c r="P12" s="14"/>
      <c r="Q12" s="14">
        <f t="shared" si="0"/>
        <v>16228324</v>
      </c>
      <c r="R12" s="14"/>
      <c r="S12" s="14"/>
      <c r="T12" s="14">
        <f t="shared" si="0"/>
        <v>12548978</v>
      </c>
      <c r="U12" s="14"/>
      <c r="V12" s="14"/>
      <c r="W12" s="14"/>
      <c r="X12" s="14">
        <f>SUM(X5:X8)</f>
        <v>14357881</v>
      </c>
      <c r="Y12" s="14"/>
      <c r="Z12" s="14"/>
      <c r="AA12" s="14"/>
      <c r="AB12" s="14">
        <f t="shared" si="0"/>
        <v>14455094</v>
      </c>
      <c r="AC12" s="14"/>
      <c r="AD12" s="14"/>
      <c r="AE12" s="14"/>
      <c r="AF12" s="14">
        <f t="shared" si="0"/>
        <v>14137813</v>
      </c>
      <c r="AG12" s="14"/>
      <c r="AH12" s="14"/>
      <c r="AI12" s="14"/>
      <c r="AJ12" s="14">
        <f t="shared" si="0"/>
        <v>17912388</v>
      </c>
      <c r="AK12" s="14"/>
      <c r="AL12" s="14"/>
      <c r="AM12" s="14"/>
      <c r="AN12" s="14">
        <f t="shared" si="0"/>
        <v>21449157</v>
      </c>
      <c r="AO12" s="61"/>
      <c r="AP12" s="61"/>
      <c r="AQ12" s="61"/>
      <c r="AR12" s="15">
        <f>SUM(AR5:AR8)</f>
        <v>24202848</v>
      </c>
    </row>
    <row r="15" spans="1:45" ht="22.5" customHeight="1" x14ac:dyDescent="0.25">
      <c r="J15" s="9"/>
      <c r="K15" s="9"/>
      <c r="L15" s="9"/>
      <c r="AN15" s="26"/>
      <c r="AO15" s="26"/>
      <c r="AP15" s="26"/>
      <c r="AQ15" s="26"/>
      <c r="AR15" s="26"/>
    </row>
    <row r="16" spans="1:45" ht="22.5" customHeight="1" x14ac:dyDescent="0.25">
      <c r="J16" s="9"/>
      <c r="K16" s="9"/>
      <c r="L16" s="9"/>
      <c r="AN16" s="24"/>
      <c r="AO16" s="24"/>
      <c r="AP16" s="24"/>
      <c r="AQ16" s="24"/>
      <c r="AR16" s="26"/>
    </row>
    <row r="17" spans="1:45" s="9" customFormat="1" ht="22.5" customHeight="1" x14ac:dyDescent="0.25">
      <c r="A17" s="1"/>
      <c r="B17" s="1"/>
      <c r="C17" s="1"/>
      <c r="G17" s="1"/>
      <c r="H17" s="1"/>
      <c r="I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32"/>
      <c r="AO17" s="32"/>
      <c r="AP17" s="32"/>
      <c r="AQ17" s="32"/>
      <c r="AR17" s="26"/>
      <c r="AS17" s="65"/>
    </row>
    <row r="18" spans="1:45" s="9" customFormat="1" ht="22.5" customHeight="1" x14ac:dyDescent="0.25">
      <c r="A18" s="1"/>
      <c r="B18" s="1"/>
      <c r="C18" s="1"/>
      <c r="G18" s="1"/>
      <c r="H18" s="1"/>
      <c r="I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24"/>
      <c r="AO18" s="24"/>
      <c r="AP18" s="24"/>
      <c r="AQ18" s="24"/>
      <c r="AR18" s="26"/>
      <c r="AS18" s="65"/>
    </row>
    <row r="19" spans="1:45" s="9" customFormat="1" ht="24.75" customHeight="1" x14ac:dyDescent="0.25">
      <c r="A19" s="1"/>
      <c r="B19" s="23"/>
      <c r="C19" s="23"/>
      <c r="G19" s="1"/>
      <c r="H19" s="1"/>
      <c r="I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J19" s="1"/>
      <c r="AK19" s="1"/>
      <c r="AL19" s="1"/>
      <c r="AM19" s="1"/>
      <c r="AN19" s="24"/>
      <c r="AO19" s="24"/>
      <c r="AP19" s="24"/>
      <c r="AQ19" s="24"/>
      <c r="AR19" s="24"/>
      <c r="AS19" s="65"/>
    </row>
    <row r="20" spans="1:45" s="9" customFormat="1" ht="22.5" customHeight="1" x14ac:dyDescent="0.25">
      <c r="B20" s="1"/>
      <c r="C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N20" s="24"/>
      <c r="AO20" s="24"/>
      <c r="AP20" s="24"/>
      <c r="AQ20" s="24"/>
      <c r="AR20" s="24"/>
      <c r="AS20" s="65"/>
    </row>
    <row r="21" spans="1:45" s="9" customFormat="1" ht="22.5" customHeight="1" x14ac:dyDescent="0.25">
      <c r="B21" s="1"/>
      <c r="C21" s="1"/>
      <c r="G21" s="1"/>
      <c r="H21" s="1"/>
      <c r="I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F21" s="1"/>
      <c r="AG21" s="1"/>
      <c r="AH21" s="1"/>
      <c r="AI21" s="1"/>
      <c r="AJ21" s="1"/>
      <c r="AK21" s="1"/>
      <c r="AL21" s="1"/>
      <c r="AM21" s="1"/>
      <c r="AN21" s="26"/>
      <c r="AO21" s="26"/>
      <c r="AP21" s="26"/>
      <c r="AQ21" s="26"/>
      <c r="AR21" s="24"/>
      <c r="AS21" s="65"/>
    </row>
    <row r="22" spans="1:45" s="9" customFormat="1" ht="24.75" customHeight="1" x14ac:dyDescent="0.25">
      <c r="B22" s="1"/>
      <c r="C22" s="1"/>
      <c r="G22" s="1"/>
      <c r="H22" s="1"/>
      <c r="I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7"/>
      <c r="Y22" s="27"/>
      <c r="Z22" s="27"/>
      <c r="AA22" s="27"/>
      <c r="AF22" s="1"/>
      <c r="AG22" s="1"/>
      <c r="AH22" s="1"/>
      <c r="AI22" s="1"/>
      <c r="AJ22" s="1"/>
      <c r="AK22" s="1"/>
      <c r="AL22" s="1"/>
      <c r="AM22" s="1"/>
      <c r="AN22" s="32"/>
      <c r="AO22" s="32"/>
      <c r="AP22" s="32"/>
      <c r="AQ22" s="32"/>
      <c r="AR22" s="24"/>
      <c r="AS22" s="65"/>
    </row>
    <row r="23" spans="1:45" s="9" customFormat="1" ht="22.5" customHeight="1" x14ac:dyDescent="0.25">
      <c r="G23" s="1"/>
      <c r="H23" s="1"/>
      <c r="I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7"/>
      <c r="Y23" s="27"/>
      <c r="Z23" s="27"/>
      <c r="AA23" s="27"/>
      <c r="AB23" s="28"/>
      <c r="AC23" s="28"/>
      <c r="AD23" s="28"/>
      <c r="AE23" s="28"/>
      <c r="AF23" s="1"/>
      <c r="AG23" s="1"/>
      <c r="AH23" s="1"/>
      <c r="AI23" s="1"/>
      <c r="AJ23" s="1"/>
      <c r="AK23" s="1"/>
      <c r="AL23" s="1"/>
      <c r="AM23" s="1"/>
      <c r="AN23" s="32"/>
      <c r="AO23" s="32"/>
      <c r="AP23" s="32"/>
      <c r="AQ23" s="32"/>
      <c r="AR23" s="24"/>
      <c r="AS23" s="65"/>
    </row>
    <row r="24" spans="1:45" s="9" customFormat="1" ht="22.5" customHeight="1" x14ac:dyDescent="0.25">
      <c r="Q24" s="1"/>
      <c r="R24" s="1"/>
      <c r="S24" s="1"/>
      <c r="T24" s="1"/>
      <c r="U24" s="1"/>
      <c r="V24" s="1"/>
      <c r="W24" s="1"/>
      <c r="X24" s="27"/>
      <c r="Y24" s="27"/>
      <c r="Z24" s="27"/>
      <c r="AA24" s="27"/>
      <c r="AB24" s="28"/>
      <c r="AC24" s="28"/>
      <c r="AD24" s="28"/>
      <c r="AE24" s="28"/>
      <c r="AF24" s="28"/>
      <c r="AG24" s="28"/>
      <c r="AH24" s="28"/>
      <c r="AI24" s="28"/>
      <c r="AJ24" s="1"/>
      <c r="AK24" s="1"/>
      <c r="AL24" s="1"/>
      <c r="AM24" s="1"/>
      <c r="AN24" s="1"/>
      <c r="AO24" s="1"/>
      <c r="AP24" s="1"/>
      <c r="AQ24" s="1"/>
      <c r="AS24" s="65"/>
    </row>
    <row r="25" spans="1:45" ht="22.5" customHeight="1" x14ac:dyDescent="0.25">
      <c r="Q25" s="24"/>
      <c r="R25" s="24"/>
      <c r="S25" s="24"/>
      <c r="X25" s="9"/>
      <c r="Y25" s="9"/>
      <c r="Z25" s="9"/>
      <c r="AA25" s="9"/>
      <c r="AR25" s="9"/>
    </row>
    <row r="26" spans="1:45" ht="22.5" customHeight="1" x14ac:dyDescent="0.25">
      <c r="Q26" s="24"/>
      <c r="R26" s="24"/>
      <c r="S26" s="24"/>
      <c r="X26" s="9"/>
      <c r="Y26" s="9"/>
      <c r="Z26" s="9"/>
      <c r="AA26" s="9"/>
      <c r="AR26" s="9"/>
    </row>
    <row r="27" spans="1:45" ht="22.5" customHeight="1" x14ac:dyDescent="0.25">
      <c r="Q27" s="24"/>
      <c r="R27" s="24"/>
      <c r="S27" s="24"/>
      <c r="X27" s="9"/>
      <c r="Y27" s="9"/>
      <c r="Z27" s="9"/>
      <c r="AA27" s="9"/>
    </row>
    <row r="28" spans="1:45" ht="22.5" customHeight="1" x14ac:dyDescent="0.25">
      <c r="M28" s="26"/>
      <c r="N28" s="26"/>
      <c r="O28" s="26"/>
      <c r="P28" s="26"/>
      <c r="Q28" s="24"/>
      <c r="R28" s="24"/>
      <c r="S28" s="24"/>
    </row>
    <row r="29" spans="1:45" ht="22.5" customHeight="1" x14ac:dyDescent="0.25">
      <c r="X29" s="29"/>
      <c r="Y29" s="29"/>
      <c r="Z29" s="29"/>
      <c r="AA29" s="29"/>
      <c r="AB29" s="30"/>
      <c r="AC29" s="30"/>
      <c r="AD29" s="30"/>
      <c r="AE29" s="30"/>
    </row>
    <row r="30" spans="1:45" ht="22.5" customHeight="1" x14ac:dyDescent="0.25">
      <c r="X30" s="29"/>
      <c r="Y30" s="29"/>
      <c r="Z30" s="29"/>
      <c r="AA30" s="29"/>
    </row>
    <row r="31" spans="1:45" ht="22.5" customHeight="1" x14ac:dyDescent="0.25">
      <c r="X31" s="29"/>
      <c r="Y31" s="29"/>
      <c r="Z31" s="29"/>
      <c r="AA31" s="29"/>
    </row>
    <row r="32" spans="1:45" ht="22.5" customHeight="1" x14ac:dyDescent="0.25">
      <c r="X32" s="29"/>
      <c r="Y32" s="29"/>
      <c r="Z32" s="29"/>
      <c r="AA32" s="29"/>
    </row>
  </sheetData>
  <mergeCells count="5">
    <mergeCell ref="A2:AR2"/>
    <mergeCell ref="A4:A8"/>
    <mergeCell ref="B4:AR4"/>
    <mergeCell ref="A9:A11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zoomScale="84" zoomScaleNormal="84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N5" sqref="N5:N1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1.140625" style="1" customWidth="1"/>
    <col min="15" max="16384" width="9.140625" style="1"/>
  </cols>
  <sheetData>
    <row r="2" spans="1:15" ht="42.75" customHeight="1" thickBot="1" x14ac:dyDescent="0.3">
      <c r="A2" s="85" t="s">
        <v>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s="2" customFormat="1" ht="33" customHeight="1" thickBot="1" x14ac:dyDescent="0.3">
      <c r="A3" s="47" t="s">
        <v>0</v>
      </c>
      <c r="B3" s="48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49" t="s">
        <v>10</v>
      </c>
      <c r="L3" s="49" t="s">
        <v>11</v>
      </c>
      <c r="M3" s="49" t="s">
        <v>12</v>
      </c>
      <c r="N3" s="50" t="s">
        <v>13</v>
      </c>
    </row>
    <row r="4" spans="1:15" ht="22.5" customHeight="1" thickBot="1" x14ac:dyDescent="0.3">
      <c r="A4" s="94" t="s">
        <v>31</v>
      </c>
      <c r="B4" s="99" t="s">
        <v>20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5" ht="22.5" customHeight="1" x14ac:dyDescent="0.25">
      <c r="A5" s="95"/>
      <c r="B5" s="40" t="s">
        <v>14</v>
      </c>
      <c r="C5" s="37">
        <f>3800323+13084+12890842+164834</f>
        <v>16869083</v>
      </c>
      <c r="D5" s="37">
        <f>13756118+2253830+239919</f>
        <v>16249867</v>
      </c>
      <c r="E5" s="37">
        <f>15312418+2164003+12578+224486</f>
        <v>17713485</v>
      </c>
      <c r="F5" s="37">
        <f>12673045+1853561+186027</f>
        <v>14712633</v>
      </c>
      <c r="G5" s="37">
        <v>12454570</v>
      </c>
      <c r="H5" s="37">
        <f>9020640+713056+3135+144171</f>
        <v>9881002</v>
      </c>
      <c r="I5" s="37">
        <v>10899195</v>
      </c>
      <c r="J5" s="37">
        <v>10928846</v>
      </c>
      <c r="K5" s="37">
        <f>10180609+7122+653119+140164</f>
        <v>10981014</v>
      </c>
      <c r="L5" s="37">
        <v>12467035</v>
      </c>
      <c r="M5" s="37">
        <v>14813721</v>
      </c>
      <c r="N5" s="37">
        <v>16102038</v>
      </c>
    </row>
    <row r="6" spans="1:15" ht="22.5" customHeight="1" x14ac:dyDescent="0.25">
      <c r="A6" s="95"/>
      <c r="B6" s="52" t="s">
        <v>15</v>
      </c>
      <c r="C6" s="3">
        <f>4333832+684532</f>
        <v>5018364</v>
      </c>
      <c r="D6" s="3">
        <v>2774920</v>
      </c>
      <c r="E6" s="3">
        <f>3256923+533404</f>
        <v>3790327</v>
      </c>
      <c r="F6" s="3">
        <f>2445160</f>
        <v>2445160</v>
      </c>
      <c r="G6" s="3">
        <v>1690577</v>
      </c>
      <c r="H6" s="3">
        <f>1048650+303138</f>
        <v>1351788</v>
      </c>
      <c r="I6" s="3">
        <v>1330604</v>
      </c>
      <c r="J6" s="3">
        <v>1214021</v>
      </c>
      <c r="K6" s="3">
        <f>244761+1678320</f>
        <v>1923081</v>
      </c>
      <c r="L6" s="3">
        <v>2384360</v>
      </c>
      <c r="M6" s="3">
        <v>4444032</v>
      </c>
      <c r="N6" s="3">
        <v>6880761</v>
      </c>
    </row>
    <row r="7" spans="1:15" ht="22.5" customHeight="1" x14ac:dyDescent="0.25">
      <c r="A7" s="95"/>
      <c r="B7" s="52" t="s">
        <v>16</v>
      </c>
      <c r="C7" s="3">
        <f>893779+1122712</f>
        <v>2016491</v>
      </c>
      <c r="D7" s="3">
        <v>1857770</v>
      </c>
      <c r="E7" s="3">
        <f>696534+768382</f>
        <v>1464916</v>
      </c>
      <c r="F7" s="3">
        <v>1237421</v>
      </c>
      <c r="G7" s="3">
        <v>944950</v>
      </c>
      <c r="H7" s="3">
        <f>414241+521430</f>
        <v>935671</v>
      </c>
      <c r="I7" s="3">
        <v>936759</v>
      </c>
      <c r="J7" s="3">
        <v>1074035</v>
      </c>
      <c r="K7" s="3">
        <f>454890+451368</f>
        <v>906258</v>
      </c>
      <c r="L7" s="3">
        <v>1268858</v>
      </c>
      <c r="M7" s="3">
        <v>1460810</v>
      </c>
      <c r="N7" s="3">
        <v>2083666</v>
      </c>
    </row>
    <row r="8" spans="1:15" ht="22.5" customHeight="1" thickBot="1" x14ac:dyDescent="0.3">
      <c r="A8" s="96"/>
      <c r="B8" s="43" t="s">
        <v>17</v>
      </c>
      <c r="C8" s="45">
        <v>106948</v>
      </c>
      <c r="D8" s="45">
        <v>93336</v>
      </c>
      <c r="E8" s="45">
        <v>77370</v>
      </c>
      <c r="F8" s="45">
        <v>56775</v>
      </c>
      <c r="G8" s="45">
        <v>48785</v>
      </c>
      <c r="H8" s="45">
        <v>50675</v>
      </c>
      <c r="I8" s="45">
        <v>55536</v>
      </c>
      <c r="J8" s="45">
        <v>49341</v>
      </c>
      <c r="K8" s="45">
        <f>50443</f>
        <v>50443</v>
      </c>
      <c r="L8" s="45">
        <v>48658</v>
      </c>
      <c r="M8" s="45">
        <v>75888</v>
      </c>
      <c r="N8" s="45">
        <v>99063</v>
      </c>
    </row>
    <row r="9" spans="1:15" ht="22.5" customHeight="1" x14ac:dyDescent="0.25">
      <c r="A9" s="91" t="s">
        <v>26</v>
      </c>
      <c r="B9" s="40" t="s">
        <v>14</v>
      </c>
      <c r="C9" s="11">
        <f>19.799+5.95</f>
        <v>25.748999999999999</v>
      </c>
      <c r="D9" s="11">
        <f>23.258+3.786</f>
        <v>27.044</v>
      </c>
      <c r="E9" s="11">
        <f>22.814+3.311</f>
        <v>26.125</v>
      </c>
      <c r="F9" s="11">
        <f>19.862+2.968</f>
        <v>22.83</v>
      </c>
      <c r="G9" s="11">
        <v>19.382999999999999</v>
      </c>
      <c r="H9" s="11">
        <f>15.507+1.205</f>
        <v>16.712</v>
      </c>
      <c r="I9" s="11">
        <f>16.694+1.25</f>
        <v>17.943999999999999</v>
      </c>
      <c r="J9" s="11">
        <v>17.356999999999999</v>
      </c>
      <c r="K9" s="11">
        <f>17.153+1.096</f>
        <v>18.248999999999999</v>
      </c>
      <c r="L9" s="11">
        <v>19.904</v>
      </c>
      <c r="M9" s="11">
        <v>23.060970195298925</v>
      </c>
      <c r="N9" s="11">
        <v>24.664264274910103</v>
      </c>
    </row>
    <row r="10" spans="1:15" ht="22.5" customHeight="1" x14ac:dyDescent="0.25">
      <c r="A10" s="92"/>
      <c r="B10" s="75" t="s">
        <v>15</v>
      </c>
      <c r="C10" s="21">
        <v>6.7439999999999998</v>
      </c>
      <c r="D10" s="21">
        <v>3.7610000000000001</v>
      </c>
      <c r="E10" s="21">
        <v>4.9429999999999996</v>
      </c>
      <c r="F10" s="21">
        <v>3.194</v>
      </c>
      <c r="G10" s="36">
        <v>2.1280000000000001</v>
      </c>
      <c r="H10" s="21">
        <v>1.7350000000000001</v>
      </c>
      <c r="I10" s="36">
        <v>1.7390000000000001</v>
      </c>
      <c r="J10" s="36">
        <v>1.5820000000000001</v>
      </c>
      <c r="K10" s="21">
        <v>2.7519999999999998</v>
      </c>
      <c r="L10" s="21">
        <v>3.1480000000000001</v>
      </c>
      <c r="M10" s="21">
        <v>6.3220000000000001</v>
      </c>
      <c r="N10" s="21">
        <v>9.6010000000000009</v>
      </c>
    </row>
    <row r="11" spans="1:15" ht="22.5" customHeight="1" thickBot="1" x14ac:dyDescent="0.3">
      <c r="A11" s="93"/>
      <c r="B11" s="43" t="s">
        <v>16</v>
      </c>
      <c r="C11" s="44">
        <v>1.391</v>
      </c>
      <c r="D11" s="44">
        <v>1.3149999999999999</v>
      </c>
      <c r="E11" s="44">
        <v>1.0569999999999999</v>
      </c>
      <c r="F11" s="44">
        <v>1.1160000000000001</v>
      </c>
      <c r="G11" s="44">
        <v>0.67700000000000005</v>
      </c>
      <c r="H11" s="44">
        <v>0.68500000000000005</v>
      </c>
      <c r="I11" s="44">
        <v>0.72599999999999998</v>
      </c>
      <c r="J11" s="44">
        <v>0.90100000000000002</v>
      </c>
      <c r="K11" s="44">
        <v>0.74</v>
      </c>
      <c r="L11" s="44">
        <v>1.0169999999999999</v>
      </c>
      <c r="M11" s="44">
        <v>1.1839999999999999</v>
      </c>
      <c r="N11" s="44">
        <v>1.839</v>
      </c>
    </row>
    <row r="12" spans="1:15" ht="22.5" customHeight="1" thickBot="1" x14ac:dyDescent="0.3">
      <c r="A12" s="89" t="s">
        <v>18</v>
      </c>
      <c r="B12" s="90"/>
      <c r="C12" s="15">
        <f>SUM(C5:C8)</f>
        <v>24010886</v>
      </c>
      <c r="D12" s="14">
        <f t="shared" ref="D12:M12" si="0">SUM(D5:D8)</f>
        <v>20975893</v>
      </c>
      <c r="E12" s="14">
        <f t="shared" si="0"/>
        <v>23046098</v>
      </c>
      <c r="F12" s="14">
        <f t="shared" si="0"/>
        <v>18451989</v>
      </c>
      <c r="G12" s="14">
        <f t="shared" si="0"/>
        <v>15138882</v>
      </c>
      <c r="H12" s="14">
        <f t="shared" si="0"/>
        <v>12219136</v>
      </c>
      <c r="I12" s="14">
        <f>SUM(I5:I8)</f>
        <v>13222094</v>
      </c>
      <c r="J12" s="14">
        <f>SUM(J5:J8)</f>
        <v>13266243</v>
      </c>
      <c r="K12" s="14">
        <f>SUM(K5:K8)</f>
        <v>13860796</v>
      </c>
      <c r="L12" s="14">
        <f t="shared" si="0"/>
        <v>16168911</v>
      </c>
      <c r="M12" s="14">
        <f t="shared" si="0"/>
        <v>20794451</v>
      </c>
      <c r="N12" s="15">
        <f>SUM(N5:N8)</f>
        <v>25165528</v>
      </c>
    </row>
    <row r="15" spans="1:15" ht="22.5" customHeight="1" x14ac:dyDescent="0.25">
      <c r="E15" s="9"/>
      <c r="M15" s="26"/>
      <c r="N15" s="26"/>
      <c r="O15" s="24"/>
    </row>
    <row r="16" spans="1:15" ht="22.5" customHeight="1" x14ac:dyDescent="0.25">
      <c r="E16" s="9"/>
      <c r="M16" s="24"/>
      <c r="N16" s="26"/>
      <c r="O16" s="24"/>
    </row>
    <row r="17" spans="1:15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K17" s="1"/>
      <c r="L17" s="1"/>
      <c r="M17" s="32"/>
      <c r="N17" s="26"/>
      <c r="O17" s="32"/>
    </row>
    <row r="18" spans="1:15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K18" s="1"/>
      <c r="L18" s="1"/>
      <c r="M18" s="24"/>
      <c r="N18" s="26"/>
      <c r="O18" s="32"/>
    </row>
    <row r="19" spans="1:15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L19" s="1"/>
      <c r="M19" s="24"/>
      <c r="N19" s="24"/>
      <c r="O19" s="32"/>
    </row>
    <row r="20" spans="1:15" s="9" customFormat="1" ht="22.5" customHeight="1" x14ac:dyDescent="0.25">
      <c r="B20" s="1"/>
      <c r="F20" s="1"/>
      <c r="G20" s="1"/>
      <c r="H20" s="1"/>
      <c r="I20" s="1"/>
      <c r="M20" s="24"/>
      <c r="N20" s="24"/>
      <c r="O20" s="32"/>
    </row>
    <row r="21" spans="1:15" s="9" customFormat="1" ht="22.5" customHeight="1" x14ac:dyDescent="0.25">
      <c r="B21" s="1"/>
      <c r="D21" s="1"/>
      <c r="F21" s="1"/>
      <c r="G21" s="1"/>
      <c r="H21" s="1"/>
      <c r="I21" s="1"/>
      <c r="K21" s="1"/>
      <c r="L21" s="1"/>
      <c r="M21" s="26"/>
      <c r="N21" s="24"/>
      <c r="O21" s="32"/>
    </row>
    <row r="22" spans="1:15" s="9" customFormat="1" ht="24.75" customHeight="1" x14ac:dyDescent="0.25">
      <c r="B22" s="1"/>
      <c r="D22" s="1"/>
      <c r="F22" s="1"/>
      <c r="G22" s="1"/>
      <c r="H22" s="1"/>
      <c r="I22" s="27"/>
      <c r="K22" s="1"/>
      <c r="L22" s="1"/>
      <c r="M22" s="32"/>
      <c r="N22" s="24"/>
      <c r="O22" s="32"/>
    </row>
    <row r="23" spans="1:15" s="9" customFormat="1" ht="22.5" customHeight="1" x14ac:dyDescent="0.25">
      <c r="D23" s="1"/>
      <c r="F23" s="1"/>
      <c r="G23" s="1"/>
      <c r="H23" s="1"/>
      <c r="I23" s="27"/>
      <c r="J23" s="28"/>
      <c r="K23" s="1"/>
      <c r="L23" s="1"/>
      <c r="M23" s="32"/>
      <c r="N23" s="24"/>
      <c r="O23" s="32"/>
    </row>
    <row r="24" spans="1:15" s="9" customFormat="1" ht="22.5" customHeight="1" x14ac:dyDescent="0.25">
      <c r="G24" s="1"/>
      <c r="H24" s="1"/>
      <c r="I24" s="27"/>
      <c r="J24" s="28"/>
      <c r="K24" s="28"/>
      <c r="L24" s="1"/>
      <c r="M24" s="1"/>
    </row>
    <row r="25" spans="1:15" ht="22.5" customHeight="1" x14ac:dyDescent="0.25">
      <c r="G25" s="24"/>
      <c r="I25" s="9"/>
      <c r="N25" s="9"/>
    </row>
    <row r="26" spans="1:15" ht="22.5" customHeight="1" x14ac:dyDescent="0.25">
      <c r="G26" s="24"/>
      <c r="I26" s="9"/>
      <c r="N26" s="9"/>
    </row>
    <row r="27" spans="1:15" ht="22.5" customHeight="1" x14ac:dyDescent="0.25">
      <c r="G27" s="24"/>
      <c r="I27" s="9"/>
    </row>
    <row r="28" spans="1:15" ht="22.5" customHeight="1" x14ac:dyDescent="0.25">
      <c r="F28" s="26"/>
      <c r="G28" s="24"/>
    </row>
    <row r="29" spans="1:15" ht="22.5" customHeight="1" x14ac:dyDescent="0.25">
      <c r="I29" s="29"/>
      <c r="J29" s="30"/>
    </row>
    <row r="30" spans="1:15" ht="22.5" customHeight="1" x14ac:dyDescent="0.25">
      <c r="I30" s="29"/>
    </row>
    <row r="31" spans="1:15" ht="22.5" customHeight="1" x14ac:dyDescent="0.25">
      <c r="I31" s="29"/>
    </row>
    <row r="32" spans="1:15" ht="22.5" customHeight="1" x14ac:dyDescent="0.25">
      <c r="I32" s="29"/>
    </row>
  </sheetData>
  <mergeCells count="5">
    <mergeCell ref="A2:N2"/>
    <mergeCell ref="A4:A8"/>
    <mergeCell ref="B4:N4"/>
    <mergeCell ref="A9:A11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abSelected="1" zoomScale="84" zoomScaleNormal="84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N5" sqref="N5:N1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1.140625" style="1" customWidth="1"/>
    <col min="15" max="16384" width="9.140625" style="1"/>
  </cols>
  <sheetData>
    <row r="2" spans="1:15" ht="42.75" customHeight="1" thickBot="1" x14ac:dyDescent="0.3">
      <c r="A2" s="85" t="s">
        <v>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s="2" customFormat="1" ht="33" customHeight="1" thickBot="1" x14ac:dyDescent="0.3">
      <c r="A3" s="47" t="s">
        <v>0</v>
      </c>
      <c r="B3" s="48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49" t="s">
        <v>10</v>
      </c>
      <c r="L3" s="49" t="s">
        <v>11</v>
      </c>
      <c r="M3" s="49" t="s">
        <v>12</v>
      </c>
      <c r="N3" s="50" t="s">
        <v>13</v>
      </c>
    </row>
    <row r="4" spans="1:15" ht="22.5" customHeight="1" thickBot="1" x14ac:dyDescent="0.3">
      <c r="A4" s="94" t="s">
        <v>31</v>
      </c>
      <c r="B4" s="99" t="s">
        <v>20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5" ht="22.5" customHeight="1" x14ac:dyDescent="0.25">
      <c r="A5" s="95"/>
      <c r="B5" s="40" t="s">
        <v>14</v>
      </c>
      <c r="C5" s="37">
        <v>16682038</v>
      </c>
      <c r="D5" s="37">
        <v>15932215</v>
      </c>
      <c r="E5" s="37">
        <v>17009604</v>
      </c>
      <c r="F5" s="37">
        <v>14310763</v>
      </c>
      <c r="G5" s="37">
        <v>14166613</v>
      </c>
      <c r="H5" s="37">
        <v>12235446</v>
      </c>
      <c r="I5" s="37">
        <v>12839984</v>
      </c>
      <c r="J5" s="37">
        <v>12338363</v>
      </c>
      <c r="K5" s="37">
        <v>13202166</v>
      </c>
      <c r="L5" s="37">
        <v>13902956</v>
      </c>
      <c r="M5" s="37">
        <v>15441130</v>
      </c>
      <c r="N5" s="37">
        <v>18520361</v>
      </c>
    </row>
    <row r="6" spans="1:15" ht="22.5" customHeight="1" x14ac:dyDescent="0.25">
      <c r="A6" s="95"/>
      <c r="B6" s="52" t="s">
        <v>15</v>
      </c>
      <c r="C6" s="3">
        <v>5183839</v>
      </c>
      <c r="D6" s="3">
        <v>4123311</v>
      </c>
      <c r="E6" s="3">
        <v>3548136</v>
      </c>
      <c r="F6" s="3">
        <v>1708360</v>
      </c>
      <c r="G6" s="3">
        <v>1579285</v>
      </c>
      <c r="H6" s="3">
        <v>814308</v>
      </c>
      <c r="I6" s="3">
        <v>795273</v>
      </c>
      <c r="J6" s="3">
        <v>901486</v>
      </c>
      <c r="K6" s="3">
        <v>1125579</v>
      </c>
      <c r="L6" s="3">
        <v>2473029</v>
      </c>
      <c r="M6" s="3">
        <v>3876130</v>
      </c>
      <c r="N6" s="3">
        <v>6094609</v>
      </c>
    </row>
    <row r="7" spans="1:15" ht="22.5" customHeight="1" x14ac:dyDescent="0.25">
      <c r="A7" s="95"/>
      <c r="B7" s="52" t="s">
        <v>16</v>
      </c>
      <c r="C7" s="3">
        <v>2430037</v>
      </c>
      <c r="D7" s="3">
        <v>1965627</v>
      </c>
      <c r="E7" s="3">
        <v>1841993</v>
      </c>
      <c r="F7" s="3">
        <v>1160639</v>
      </c>
      <c r="G7" s="3">
        <v>1214320</v>
      </c>
      <c r="H7" s="3">
        <v>1006839</v>
      </c>
      <c r="I7" s="3">
        <v>1139132</v>
      </c>
      <c r="J7" s="3">
        <v>1030023</v>
      </c>
      <c r="K7" s="3">
        <v>915557</v>
      </c>
      <c r="L7" s="3">
        <v>1276155</v>
      </c>
      <c r="M7" s="3">
        <v>1526724</v>
      </c>
      <c r="N7" s="3">
        <v>1684987</v>
      </c>
    </row>
    <row r="8" spans="1:15" ht="22.5" customHeight="1" thickBot="1" x14ac:dyDescent="0.3">
      <c r="A8" s="96"/>
      <c r="B8" s="43" t="s">
        <v>17</v>
      </c>
      <c r="C8" s="45">
        <v>107424</v>
      </c>
      <c r="D8" s="45">
        <v>103127</v>
      </c>
      <c r="E8" s="45">
        <v>83138</v>
      </c>
      <c r="F8" s="45">
        <v>61759</v>
      </c>
      <c r="G8" s="45">
        <v>48243</v>
      </c>
      <c r="H8" s="45">
        <v>54102</v>
      </c>
      <c r="I8" s="45">
        <v>56693</v>
      </c>
      <c r="J8" s="45">
        <v>54061</v>
      </c>
      <c r="K8" s="45">
        <v>58777</v>
      </c>
      <c r="L8" s="45">
        <v>67535</v>
      </c>
      <c r="M8" s="45">
        <v>76366</v>
      </c>
      <c r="N8" s="45">
        <v>92110</v>
      </c>
    </row>
    <row r="9" spans="1:15" ht="22.5" customHeight="1" x14ac:dyDescent="0.25">
      <c r="A9" s="91" t="s">
        <v>26</v>
      </c>
      <c r="B9" s="40" t="s">
        <v>14</v>
      </c>
      <c r="C9" s="11">
        <v>24.835000000000001</v>
      </c>
      <c r="D9" s="11">
        <v>26.138999999999999</v>
      </c>
      <c r="E9" s="11">
        <v>26.05</v>
      </c>
      <c r="F9" s="11">
        <v>24.085000000000001</v>
      </c>
      <c r="G9" s="11">
        <v>22.551000000000002</v>
      </c>
      <c r="H9" s="11">
        <v>20.181000000000001</v>
      </c>
      <c r="I9" s="11">
        <v>22.038</v>
      </c>
      <c r="J9" s="11">
        <v>19.54</v>
      </c>
      <c r="K9" s="11">
        <v>21.741999999999997</v>
      </c>
      <c r="L9" s="11">
        <v>21.741999999999997</v>
      </c>
      <c r="M9" s="11">
        <v>21.741999999999997</v>
      </c>
      <c r="N9" s="11">
        <v>27.885000000000002</v>
      </c>
    </row>
    <row r="10" spans="1:15" ht="22.5" customHeight="1" x14ac:dyDescent="0.25">
      <c r="A10" s="92"/>
      <c r="B10" s="76" t="s">
        <v>15</v>
      </c>
      <c r="C10" s="21">
        <v>7.0410000000000004</v>
      </c>
      <c r="D10" s="21">
        <v>5.7759999999999998</v>
      </c>
      <c r="E10" s="21">
        <v>4.665</v>
      </c>
      <c r="F10" s="21">
        <v>2.222</v>
      </c>
      <c r="G10" s="36">
        <v>2.1080000000000001</v>
      </c>
      <c r="H10" s="21">
        <v>0.90100000000000002</v>
      </c>
      <c r="I10" s="36">
        <v>0.83799999999999997</v>
      </c>
      <c r="J10" s="36">
        <v>0.98599999999999999</v>
      </c>
      <c r="K10" s="21">
        <v>1.381</v>
      </c>
      <c r="L10" s="21">
        <v>1.381</v>
      </c>
      <c r="M10" s="21">
        <v>1.381</v>
      </c>
      <c r="N10" s="21">
        <v>8.4659999999999993</v>
      </c>
    </row>
    <row r="11" spans="1:15" ht="22.5" customHeight="1" thickBot="1" x14ac:dyDescent="0.3">
      <c r="A11" s="93"/>
      <c r="B11" s="43" t="s">
        <v>16</v>
      </c>
      <c r="C11" s="44">
        <v>1.9810000000000001</v>
      </c>
      <c r="D11" s="44">
        <v>1.7490000000000001</v>
      </c>
      <c r="E11" s="44">
        <v>1.6</v>
      </c>
      <c r="F11" s="44">
        <v>1.262</v>
      </c>
      <c r="G11" s="44">
        <v>1.224</v>
      </c>
      <c r="H11" s="44">
        <v>1.149</v>
      </c>
      <c r="I11" s="44">
        <v>1.3440000000000001</v>
      </c>
      <c r="J11" s="44">
        <v>1.2669999999999999</v>
      </c>
      <c r="K11" s="44">
        <v>1.097</v>
      </c>
      <c r="L11" s="44">
        <v>1.097</v>
      </c>
      <c r="M11" s="44">
        <v>1.097</v>
      </c>
      <c r="N11" s="44">
        <v>1.71</v>
      </c>
    </row>
    <row r="12" spans="1:15" ht="22.5" customHeight="1" thickBot="1" x14ac:dyDescent="0.3">
      <c r="A12" s="89" t="s">
        <v>18</v>
      </c>
      <c r="B12" s="90"/>
      <c r="C12" s="15">
        <f>SUM(C5:C8)</f>
        <v>24403338</v>
      </c>
      <c r="D12" s="14">
        <f t="shared" ref="D12:M12" si="0">SUM(D5:D8)</f>
        <v>22124280</v>
      </c>
      <c r="E12" s="14">
        <f t="shared" si="0"/>
        <v>22482871</v>
      </c>
      <c r="F12" s="14">
        <f t="shared" si="0"/>
        <v>17241521</v>
      </c>
      <c r="G12" s="14">
        <f t="shared" si="0"/>
        <v>17008461</v>
      </c>
      <c r="H12" s="14">
        <f t="shared" si="0"/>
        <v>14110695</v>
      </c>
      <c r="I12" s="14">
        <f>SUM(I5:I8)</f>
        <v>14831082</v>
      </c>
      <c r="J12" s="14">
        <f>SUM(J5:J8)</f>
        <v>14323933</v>
      </c>
      <c r="K12" s="14">
        <f>SUM(K5:K8)</f>
        <v>15302079</v>
      </c>
      <c r="L12" s="14">
        <f t="shared" si="0"/>
        <v>17719675</v>
      </c>
      <c r="M12" s="14">
        <f t="shared" si="0"/>
        <v>20920350</v>
      </c>
      <c r="N12" s="15">
        <f>SUM(N5:N8)</f>
        <v>26392067</v>
      </c>
    </row>
    <row r="15" spans="1:15" ht="22.5" customHeight="1" x14ac:dyDescent="0.25">
      <c r="E15" s="9"/>
      <c r="M15" s="26"/>
      <c r="N15" s="26"/>
      <c r="O15" s="24"/>
    </row>
    <row r="16" spans="1:15" ht="22.5" customHeight="1" x14ac:dyDescent="0.25">
      <c r="E16" s="9"/>
      <c r="M16" s="24"/>
      <c r="N16" s="26"/>
      <c r="O16" s="24"/>
    </row>
    <row r="17" spans="1:15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K17" s="1"/>
      <c r="L17" s="1"/>
      <c r="M17" s="32"/>
      <c r="N17" s="26"/>
      <c r="O17" s="32"/>
    </row>
    <row r="18" spans="1:15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K18" s="1"/>
      <c r="L18" s="1"/>
      <c r="M18" s="24"/>
      <c r="N18" s="26"/>
      <c r="O18" s="32"/>
    </row>
    <row r="19" spans="1:15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L19" s="1"/>
      <c r="M19" s="24"/>
      <c r="N19" s="24"/>
      <c r="O19" s="32"/>
    </row>
    <row r="20" spans="1:15" s="9" customFormat="1" ht="22.5" customHeight="1" x14ac:dyDescent="0.25">
      <c r="B20" s="1"/>
      <c r="F20" s="1"/>
      <c r="G20" s="1"/>
      <c r="H20" s="1"/>
      <c r="I20" s="1"/>
      <c r="M20" s="24"/>
      <c r="N20" s="24"/>
      <c r="O20" s="32"/>
    </row>
    <row r="21" spans="1:15" s="9" customFormat="1" ht="22.5" customHeight="1" x14ac:dyDescent="0.25">
      <c r="B21" s="1"/>
      <c r="D21" s="1"/>
      <c r="F21" s="1"/>
      <c r="G21" s="1"/>
      <c r="H21" s="1"/>
      <c r="I21" s="1"/>
      <c r="K21" s="1"/>
      <c r="L21" s="1"/>
      <c r="M21" s="26"/>
      <c r="N21" s="24"/>
      <c r="O21" s="32"/>
    </row>
    <row r="22" spans="1:15" s="9" customFormat="1" ht="24.75" customHeight="1" x14ac:dyDescent="0.25">
      <c r="B22" s="1"/>
      <c r="D22" s="1"/>
      <c r="F22" s="1"/>
      <c r="G22" s="1"/>
      <c r="H22" s="1"/>
      <c r="I22" s="27"/>
      <c r="K22" s="1"/>
      <c r="L22" s="1"/>
      <c r="M22" s="32"/>
      <c r="N22" s="24"/>
      <c r="O22" s="32"/>
    </row>
    <row r="23" spans="1:15" s="9" customFormat="1" ht="22.5" customHeight="1" x14ac:dyDescent="0.25">
      <c r="D23" s="1"/>
      <c r="F23" s="1"/>
      <c r="G23" s="1"/>
      <c r="H23" s="1"/>
      <c r="I23" s="27"/>
      <c r="J23" s="28"/>
      <c r="K23" s="1"/>
      <c r="L23" s="1"/>
      <c r="M23" s="32"/>
      <c r="N23" s="24"/>
      <c r="O23" s="32"/>
    </row>
    <row r="24" spans="1:15" s="9" customFormat="1" ht="22.5" customHeight="1" x14ac:dyDescent="0.25">
      <c r="G24" s="1"/>
      <c r="H24" s="1"/>
      <c r="I24" s="27"/>
      <c r="J24" s="28"/>
      <c r="K24" s="28"/>
      <c r="L24" s="1"/>
      <c r="M24" s="1"/>
    </row>
    <row r="25" spans="1:15" ht="22.5" customHeight="1" x14ac:dyDescent="0.25">
      <c r="G25" s="24"/>
      <c r="I25" s="9"/>
      <c r="N25" s="9"/>
    </row>
    <row r="26" spans="1:15" ht="22.5" customHeight="1" x14ac:dyDescent="0.25">
      <c r="G26" s="24"/>
      <c r="I26" s="9"/>
      <c r="N26" s="9"/>
    </row>
    <row r="27" spans="1:15" ht="22.5" customHeight="1" x14ac:dyDescent="0.25">
      <c r="G27" s="24"/>
      <c r="I27" s="9"/>
    </row>
    <row r="28" spans="1:15" ht="22.5" customHeight="1" x14ac:dyDescent="0.25">
      <c r="F28" s="26"/>
      <c r="G28" s="24"/>
    </row>
    <row r="29" spans="1:15" ht="22.5" customHeight="1" x14ac:dyDescent="0.25">
      <c r="I29" s="29"/>
      <c r="J29" s="30"/>
    </row>
    <row r="30" spans="1:15" ht="22.5" customHeight="1" x14ac:dyDescent="0.25">
      <c r="I30" s="29"/>
    </row>
    <row r="31" spans="1:15" ht="22.5" customHeight="1" x14ac:dyDescent="0.25">
      <c r="I31" s="29"/>
    </row>
    <row r="32" spans="1:15" ht="22.5" customHeight="1" x14ac:dyDescent="0.25">
      <c r="I32" s="29"/>
    </row>
  </sheetData>
  <mergeCells count="5">
    <mergeCell ref="A2:N2"/>
    <mergeCell ref="A4:A8"/>
    <mergeCell ref="B4:N4"/>
    <mergeCell ref="A9:A1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zoomScale="70" zoomScaleNormal="70" workbookViewId="0">
      <selection activeCell="E22" sqref="E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78" t="s">
        <v>21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 ht="22.5" customHeight="1" x14ac:dyDescent="0.25">
      <c r="A5" s="79"/>
      <c r="B5" s="4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79"/>
      <c r="B6" s="4" t="s">
        <v>14</v>
      </c>
      <c r="C6" s="3">
        <v>19607005</v>
      </c>
      <c r="D6" s="3">
        <v>15825246</v>
      </c>
      <c r="E6" s="3">
        <v>16605597</v>
      </c>
      <c r="F6" s="3">
        <v>13766169</v>
      </c>
      <c r="G6" s="3">
        <v>13245574</v>
      </c>
      <c r="H6" s="3">
        <v>11602101</v>
      </c>
      <c r="I6" s="3">
        <v>10934313</v>
      </c>
      <c r="J6" s="3">
        <v>10759279</v>
      </c>
      <c r="K6" s="3">
        <v>10644464</v>
      </c>
      <c r="L6" s="3">
        <v>12820148</v>
      </c>
      <c r="M6" s="3">
        <v>15504540</v>
      </c>
      <c r="N6" s="3">
        <v>20120953</v>
      </c>
    </row>
    <row r="7" spans="1:14" ht="22.5" customHeight="1" x14ac:dyDescent="0.25">
      <c r="A7" s="79"/>
      <c r="B7" s="4" t="s">
        <v>15</v>
      </c>
      <c r="C7" s="3">
        <v>2621941</v>
      </c>
      <c r="D7" s="3">
        <v>1424370</v>
      </c>
      <c r="E7" s="3">
        <v>1507496</v>
      </c>
      <c r="F7" s="3">
        <v>801566</v>
      </c>
      <c r="G7" s="3">
        <v>1090319</v>
      </c>
      <c r="H7" s="3">
        <v>743348</v>
      </c>
      <c r="I7" s="3">
        <v>995287</v>
      </c>
      <c r="J7" s="3">
        <v>784681</v>
      </c>
      <c r="K7" s="3">
        <v>1127916</v>
      </c>
      <c r="L7" s="3">
        <v>2686840</v>
      </c>
      <c r="M7" s="3">
        <v>2897353</v>
      </c>
      <c r="N7" s="3">
        <v>4151707</v>
      </c>
    </row>
    <row r="8" spans="1:14" ht="22.5" customHeight="1" x14ac:dyDescent="0.25">
      <c r="A8" s="79"/>
      <c r="B8" s="4" t="s">
        <v>16</v>
      </c>
      <c r="C8" s="3">
        <v>2330450</v>
      </c>
      <c r="D8" s="3">
        <v>1982608</v>
      </c>
      <c r="E8" s="3">
        <v>1989167</v>
      </c>
      <c r="F8" s="3">
        <v>1665690</v>
      </c>
      <c r="G8" s="3">
        <v>1656875</v>
      </c>
      <c r="H8" s="3">
        <v>1320233</v>
      </c>
      <c r="I8" s="3">
        <v>1486909</v>
      </c>
      <c r="J8" s="3">
        <v>1396040</v>
      </c>
      <c r="K8" s="3">
        <v>1431720</v>
      </c>
      <c r="L8" s="3">
        <v>1849405</v>
      </c>
      <c r="M8" s="3">
        <v>1960781</v>
      </c>
      <c r="N8" s="3">
        <v>2433176</v>
      </c>
    </row>
    <row r="9" spans="1:14" ht="22.5" customHeight="1" x14ac:dyDescent="0.25">
      <c r="A9" s="79"/>
      <c r="B9" s="4" t="s">
        <v>17</v>
      </c>
      <c r="C9" s="3">
        <v>158983</v>
      </c>
      <c r="D9" s="3">
        <v>157008</v>
      </c>
      <c r="E9" s="3">
        <v>117548</v>
      </c>
      <c r="F9" s="3">
        <v>103199</v>
      </c>
      <c r="G9" s="3">
        <v>69351</v>
      </c>
      <c r="H9" s="3">
        <v>87474</v>
      </c>
      <c r="I9" s="3">
        <v>68524</v>
      </c>
      <c r="J9" s="3">
        <v>93954</v>
      </c>
      <c r="K9" s="3">
        <v>73292</v>
      </c>
      <c r="L9" s="3">
        <v>105851</v>
      </c>
      <c r="M9" s="3">
        <v>133280</v>
      </c>
      <c r="N9" s="3">
        <v>166300</v>
      </c>
    </row>
    <row r="10" spans="1:14" ht="22.5" customHeight="1" x14ac:dyDescent="0.25">
      <c r="A10" s="83" t="s">
        <v>18</v>
      </c>
      <c r="B10" s="84"/>
      <c r="C10" s="8">
        <f t="shared" ref="C10:N10" si="0">SUM(C6:C9)</f>
        <v>24718379</v>
      </c>
      <c r="D10" s="8">
        <f t="shared" si="0"/>
        <v>19389232</v>
      </c>
      <c r="E10" s="8">
        <f t="shared" si="0"/>
        <v>20219808</v>
      </c>
      <c r="F10" s="8">
        <f t="shared" si="0"/>
        <v>16336624</v>
      </c>
      <c r="G10" s="8">
        <f t="shared" si="0"/>
        <v>16062119</v>
      </c>
      <c r="H10" s="8">
        <f t="shared" si="0"/>
        <v>13753156</v>
      </c>
      <c r="I10" s="8">
        <f t="shared" si="0"/>
        <v>13485033</v>
      </c>
      <c r="J10" s="8">
        <f t="shared" si="0"/>
        <v>13033954</v>
      </c>
      <c r="K10" s="8">
        <f t="shared" si="0"/>
        <v>13277392</v>
      </c>
      <c r="L10" s="8">
        <f t="shared" si="0"/>
        <v>17462244</v>
      </c>
      <c r="M10" s="8">
        <f t="shared" si="0"/>
        <v>20495954</v>
      </c>
      <c r="N10" s="8">
        <f t="shared" si="0"/>
        <v>26872136</v>
      </c>
    </row>
  </sheetData>
  <mergeCells count="4">
    <mergeCell ref="A2:N2"/>
    <mergeCell ref="A4:A9"/>
    <mergeCell ref="B4:N4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zoomScale="70" zoomScaleNormal="70" workbookViewId="0">
      <selection activeCell="N19" sqref="N19:N20"/>
    </sheetView>
  </sheetViews>
  <sheetFormatPr defaultColWidth="9.140625" defaultRowHeight="24.7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24.75" customHeight="1" thickBot="1" x14ac:dyDescent="0.3">
      <c r="A2" s="85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2" customFormat="1" ht="24.75" customHeight="1" x14ac:dyDescent="0.25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4" ht="24.75" customHeight="1" x14ac:dyDescent="0.25">
      <c r="A4" s="86" t="s">
        <v>21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8"/>
    </row>
    <row r="5" spans="1:14" ht="24.75" customHeight="1" x14ac:dyDescent="0.25">
      <c r="A5" s="87"/>
      <c r="B5" s="4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/>
    </row>
    <row r="6" spans="1:14" ht="24.75" customHeight="1" x14ac:dyDescent="0.25">
      <c r="A6" s="87"/>
      <c r="B6" s="4" t="s">
        <v>14</v>
      </c>
      <c r="C6" s="3">
        <v>18754762</v>
      </c>
      <c r="D6" s="3">
        <v>16086445</v>
      </c>
      <c r="E6" s="3">
        <v>16625709</v>
      </c>
      <c r="F6" s="3">
        <v>14024500</v>
      </c>
      <c r="G6" s="3">
        <v>12260228</v>
      </c>
      <c r="H6" s="3">
        <v>10004647</v>
      </c>
      <c r="I6" s="3">
        <f>659382+564968+10968375</f>
        <v>12192725</v>
      </c>
      <c r="J6" s="3">
        <f>10150153+630371+382582</f>
        <v>11163106</v>
      </c>
      <c r="K6" s="3">
        <v>11918838</v>
      </c>
      <c r="L6" s="3">
        <v>14590770</v>
      </c>
      <c r="M6" s="3">
        <v>15692587</v>
      </c>
      <c r="N6" s="20">
        <v>19367939</v>
      </c>
    </row>
    <row r="7" spans="1:14" ht="24.75" customHeight="1" x14ac:dyDescent="0.25">
      <c r="A7" s="87"/>
      <c r="B7" s="4" t="s">
        <v>15</v>
      </c>
      <c r="C7" s="3">
        <v>1781143</v>
      </c>
      <c r="D7" s="3">
        <v>2313116</v>
      </c>
      <c r="E7" s="3">
        <v>2229795</v>
      </c>
      <c r="F7" s="3">
        <v>1266289</v>
      </c>
      <c r="G7" s="3">
        <v>1178332</v>
      </c>
      <c r="H7" s="3">
        <v>477888</v>
      </c>
      <c r="I7" s="3">
        <f>261630+982064</f>
        <v>1243694</v>
      </c>
      <c r="J7" s="3">
        <f>126147+459331</f>
        <v>585478</v>
      </c>
      <c r="K7" s="3">
        <v>743021</v>
      </c>
      <c r="L7" s="3">
        <v>2330579</v>
      </c>
      <c r="M7" s="3">
        <v>2340496</v>
      </c>
      <c r="N7" s="20">
        <v>4379695</v>
      </c>
    </row>
    <row r="8" spans="1:14" ht="24.75" customHeight="1" x14ac:dyDescent="0.25">
      <c r="A8" s="87"/>
      <c r="B8" s="4" t="s">
        <v>16</v>
      </c>
      <c r="C8" s="3">
        <v>2624373</v>
      </c>
      <c r="D8" s="3">
        <v>2270187</v>
      </c>
      <c r="E8" s="3">
        <v>2119776</v>
      </c>
      <c r="F8" s="3">
        <v>1780070</v>
      </c>
      <c r="G8" s="3">
        <v>1512477</v>
      </c>
      <c r="H8" s="3">
        <v>1184801</v>
      </c>
      <c r="I8" s="3">
        <f>785360+431211</f>
        <v>1216571</v>
      </c>
      <c r="J8" s="3">
        <f>1293877+484968</f>
        <v>1778845</v>
      </c>
      <c r="K8" s="3">
        <v>1342969</v>
      </c>
      <c r="L8" s="3">
        <v>1342969</v>
      </c>
      <c r="M8" s="3">
        <v>2180398</v>
      </c>
      <c r="N8" s="20">
        <v>2376949</v>
      </c>
    </row>
    <row r="9" spans="1:14" ht="24.75" customHeight="1" thickBot="1" x14ac:dyDescent="0.3">
      <c r="A9" s="87"/>
      <c r="B9" s="4" t="s">
        <v>17</v>
      </c>
      <c r="C9" s="3">
        <v>165778</v>
      </c>
      <c r="D9" s="3">
        <v>152158</v>
      </c>
      <c r="E9" s="3">
        <v>138739</v>
      </c>
      <c r="F9" s="3">
        <v>130231</v>
      </c>
      <c r="G9" s="3">
        <v>72385</v>
      </c>
      <c r="H9" s="3">
        <v>52643</v>
      </c>
      <c r="I9" s="3">
        <f>186716</f>
        <v>186716</v>
      </c>
      <c r="J9" s="3">
        <v>83725</v>
      </c>
      <c r="K9" s="3">
        <v>90249</v>
      </c>
      <c r="L9" s="3">
        <v>90249</v>
      </c>
      <c r="M9" s="3">
        <v>143608</v>
      </c>
      <c r="N9" s="20">
        <v>155401</v>
      </c>
    </row>
    <row r="10" spans="1:14" ht="22.5" customHeight="1" x14ac:dyDescent="0.25">
      <c r="A10" s="91" t="s">
        <v>26</v>
      </c>
      <c r="B10" s="10" t="s">
        <v>14</v>
      </c>
      <c r="C10" s="11">
        <v>24.407999999999998</v>
      </c>
      <c r="D10" s="11">
        <v>24.021000000000001</v>
      </c>
      <c r="E10" s="11">
        <v>21.997</v>
      </c>
      <c r="F10" s="11">
        <v>19.654</v>
      </c>
      <c r="G10" s="11">
        <v>17.267999999999997</v>
      </c>
      <c r="H10" s="11">
        <v>15.709</v>
      </c>
      <c r="I10" s="11">
        <v>18.685000000000002</v>
      </c>
      <c r="J10" s="11">
        <v>17.367000000000001</v>
      </c>
      <c r="K10" s="11">
        <v>17.175999999999998</v>
      </c>
      <c r="L10" s="11">
        <v>20.066000000000003</v>
      </c>
      <c r="M10" s="11">
        <v>21.416999999999998</v>
      </c>
      <c r="N10" s="11">
        <v>23.731000000000002</v>
      </c>
    </row>
    <row r="11" spans="1:14" ht="22.5" customHeight="1" x14ac:dyDescent="0.25">
      <c r="A11" s="92"/>
      <c r="B11" s="12" t="s">
        <v>15</v>
      </c>
      <c r="C11" s="21">
        <v>1.7509999999999999</v>
      </c>
      <c r="D11" s="21">
        <v>2.556</v>
      </c>
      <c r="E11" s="21">
        <v>2.1619999999999999</v>
      </c>
      <c r="F11" s="21">
        <v>1.29</v>
      </c>
      <c r="G11" s="21">
        <v>1.2549999999999999</v>
      </c>
      <c r="H11" s="21">
        <v>0.63700000000000001</v>
      </c>
      <c r="I11" s="21">
        <v>1.5580000000000001</v>
      </c>
      <c r="J11" s="21">
        <v>0.72099999999999997</v>
      </c>
      <c r="K11" s="21">
        <v>0.90200000000000002</v>
      </c>
      <c r="L11" s="21">
        <v>2.9950000000000001</v>
      </c>
      <c r="M11" s="21">
        <v>2.7749999999999999</v>
      </c>
      <c r="N11" s="21">
        <v>5.4909999999999997</v>
      </c>
    </row>
    <row r="12" spans="1:14" ht="22.5" customHeight="1" thickBot="1" x14ac:dyDescent="0.3">
      <c r="A12" s="93"/>
      <c r="B12" s="12" t="s">
        <v>16</v>
      </c>
      <c r="C12" s="13">
        <v>1.143</v>
      </c>
      <c r="D12" s="13">
        <v>0.96899999999999997</v>
      </c>
      <c r="E12" s="13">
        <v>0.89</v>
      </c>
      <c r="F12" s="13">
        <v>0.86099999999999999</v>
      </c>
      <c r="G12" s="13">
        <v>0.84699999999999998</v>
      </c>
      <c r="H12" s="13">
        <v>0.436</v>
      </c>
      <c r="I12" s="13">
        <v>0.68400000000000005</v>
      </c>
      <c r="J12" s="13">
        <v>0.76100000000000001</v>
      </c>
      <c r="K12" s="13">
        <v>0.77200000000000002</v>
      </c>
      <c r="L12" s="13">
        <v>0.79900000000000004</v>
      </c>
      <c r="M12" s="13">
        <v>0.90300000000000002</v>
      </c>
      <c r="N12" s="13">
        <v>0.77200000000000002</v>
      </c>
    </row>
    <row r="13" spans="1:14" ht="24.75" customHeight="1" thickBot="1" x14ac:dyDescent="0.3">
      <c r="A13" s="89" t="s">
        <v>18</v>
      </c>
      <c r="B13" s="90"/>
      <c r="C13" s="14">
        <f>SUM(C5:C9)</f>
        <v>23326056</v>
      </c>
      <c r="D13" s="14">
        <f>SUM(D5:D9)</f>
        <v>20821906</v>
      </c>
      <c r="E13" s="14">
        <f>SUM(E5:E9)</f>
        <v>21114019</v>
      </c>
      <c r="F13" s="14">
        <f>SUM(F5:F9)</f>
        <v>17201090</v>
      </c>
      <c r="G13" s="14">
        <f t="shared" ref="G13:M13" si="0">SUM(G5:G9)</f>
        <v>15023422</v>
      </c>
      <c r="H13" s="14">
        <f t="shared" si="0"/>
        <v>11719979</v>
      </c>
      <c r="I13" s="14">
        <f t="shared" si="0"/>
        <v>14839706</v>
      </c>
      <c r="J13" s="14">
        <f t="shared" si="0"/>
        <v>13611154</v>
      </c>
      <c r="K13" s="14">
        <f t="shared" si="0"/>
        <v>14095077</v>
      </c>
      <c r="L13" s="14">
        <f t="shared" si="0"/>
        <v>18354567</v>
      </c>
      <c r="M13" s="14">
        <f t="shared" si="0"/>
        <v>20357089</v>
      </c>
      <c r="N13" s="15">
        <f t="shared" ref="N13" si="1">SUM(N5:N9)</f>
        <v>26279984</v>
      </c>
    </row>
    <row r="18" spans="10:13" s="9" customFormat="1" ht="24.75" customHeight="1" x14ac:dyDescent="0.25">
      <c r="J18" s="1"/>
      <c r="M18" s="1"/>
    </row>
    <row r="19" spans="10:13" s="9" customFormat="1" ht="24.75" customHeight="1" x14ac:dyDescent="0.25">
      <c r="J19" s="1"/>
      <c r="M19" s="1"/>
    </row>
    <row r="20" spans="10:13" s="9" customFormat="1" ht="24.75" customHeight="1" x14ac:dyDescent="0.25">
      <c r="J20" s="1"/>
      <c r="M20" s="1"/>
    </row>
    <row r="21" spans="10:13" s="9" customFormat="1" ht="24.75" customHeight="1" x14ac:dyDescent="0.25">
      <c r="M21" s="1"/>
    </row>
    <row r="22" spans="10:13" s="9" customFormat="1" ht="24.75" customHeight="1" x14ac:dyDescent="0.25"/>
    <row r="23" spans="10:13" s="9" customFormat="1" ht="24.75" customHeight="1" x14ac:dyDescent="0.25"/>
    <row r="24" spans="10:13" s="9" customFormat="1" ht="24.75" customHeight="1" x14ac:dyDescent="0.25"/>
    <row r="25" spans="10:13" s="9" customFormat="1" ht="24.75" customHeight="1" x14ac:dyDescent="0.25"/>
  </sheetData>
  <mergeCells count="5">
    <mergeCell ref="A2:N2"/>
    <mergeCell ref="A4:A9"/>
    <mergeCell ref="B4:N4"/>
    <mergeCell ref="A13:B13"/>
    <mergeCell ref="A10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="70" zoomScaleNormal="70" workbookViewId="0">
      <selection activeCell="N5" sqref="N5: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thickBot="1" x14ac:dyDescent="0.3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2" customFormat="1" ht="33" customHeight="1" x14ac:dyDescent="0.25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4" ht="22.5" customHeight="1" x14ac:dyDescent="0.25">
      <c r="A4" s="86" t="s">
        <v>21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8"/>
    </row>
    <row r="5" spans="1:14" ht="22.5" customHeight="1" x14ac:dyDescent="0.25">
      <c r="A5" s="87"/>
      <c r="B5" s="4" t="s">
        <v>14</v>
      </c>
      <c r="C5" s="3">
        <v>18753186</v>
      </c>
      <c r="D5" s="3">
        <v>17327540</v>
      </c>
      <c r="E5" s="3">
        <v>14564738</v>
      </c>
      <c r="F5" s="3">
        <v>13237997</v>
      </c>
      <c r="G5" s="3">
        <v>12985969</v>
      </c>
      <c r="H5" s="3">
        <v>10955945</v>
      </c>
      <c r="I5" s="3">
        <v>10030493</v>
      </c>
      <c r="J5" s="3">
        <v>10461417</v>
      </c>
      <c r="K5" s="3">
        <v>9859208</v>
      </c>
      <c r="L5" s="3">
        <v>12766145</v>
      </c>
      <c r="M5" s="3">
        <v>15403937</v>
      </c>
      <c r="N5" s="3">
        <v>17139126</v>
      </c>
    </row>
    <row r="6" spans="1:14" ht="22.5" customHeight="1" x14ac:dyDescent="0.25">
      <c r="A6" s="87"/>
      <c r="B6" s="4" t="s">
        <v>15</v>
      </c>
      <c r="C6" s="3">
        <v>2783706</v>
      </c>
      <c r="D6" s="3">
        <v>1454805</v>
      </c>
      <c r="E6" s="3">
        <v>439783</v>
      </c>
      <c r="F6" s="3">
        <v>1048188</v>
      </c>
      <c r="G6" s="3">
        <v>890240</v>
      </c>
      <c r="H6" s="3">
        <v>616010</v>
      </c>
      <c r="I6" s="3">
        <v>1093628</v>
      </c>
      <c r="J6" s="3">
        <v>821797</v>
      </c>
      <c r="K6" s="3">
        <v>1467834</v>
      </c>
      <c r="L6" s="3">
        <v>3009670</v>
      </c>
      <c r="M6" s="3">
        <v>3217410</v>
      </c>
      <c r="N6" s="3">
        <v>3925135</v>
      </c>
    </row>
    <row r="7" spans="1:14" ht="22.5" customHeight="1" x14ac:dyDescent="0.25">
      <c r="A7" s="87"/>
      <c r="B7" s="4" t="s">
        <v>16</v>
      </c>
      <c r="C7" s="3">
        <v>2633431</v>
      </c>
      <c r="D7" s="3">
        <v>2494650</v>
      </c>
      <c r="E7" s="3">
        <v>1387226</v>
      </c>
      <c r="F7" s="3">
        <v>1853094</v>
      </c>
      <c r="G7" s="3">
        <v>1656687</v>
      </c>
      <c r="H7" s="3">
        <v>1102554</v>
      </c>
      <c r="I7" s="3">
        <v>1409343</v>
      </c>
      <c r="J7" s="3">
        <v>1311912</v>
      </c>
      <c r="K7" s="3">
        <v>1463638</v>
      </c>
      <c r="L7" s="3">
        <v>2011856</v>
      </c>
      <c r="M7" s="3">
        <v>2234045</v>
      </c>
      <c r="N7" s="3">
        <v>2397644</v>
      </c>
    </row>
    <row r="8" spans="1:14" ht="22.5" customHeight="1" thickBot="1" x14ac:dyDescent="0.3">
      <c r="A8" s="87"/>
      <c r="B8" s="4" t="s">
        <v>17</v>
      </c>
      <c r="C8" s="3">
        <v>153181</v>
      </c>
      <c r="D8" s="3">
        <v>136382</v>
      </c>
      <c r="E8" s="3">
        <v>131665</v>
      </c>
      <c r="F8" s="3">
        <v>121413</v>
      </c>
      <c r="G8" s="3">
        <v>111543</v>
      </c>
      <c r="H8" s="3">
        <v>102854</v>
      </c>
      <c r="I8" s="3">
        <v>103939</v>
      </c>
      <c r="J8" s="3">
        <v>106417</v>
      </c>
      <c r="K8" s="3">
        <v>107257</v>
      </c>
      <c r="L8" s="3">
        <v>126251</v>
      </c>
      <c r="M8" s="3">
        <v>184716</v>
      </c>
      <c r="N8" s="3">
        <v>183320</v>
      </c>
    </row>
    <row r="9" spans="1:14" ht="22.5" customHeight="1" x14ac:dyDescent="0.25">
      <c r="A9" s="91" t="s">
        <v>26</v>
      </c>
      <c r="B9" s="10" t="s">
        <v>14</v>
      </c>
      <c r="C9" s="11">
        <v>24.988</v>
      </c>
      <c r="D9" s="11">
        <v>22.992000000000001</v>
      </c>
      <c r="E9" s="11">
        <v>18.72</v>
      </c>
      <c r="F9" s="11">
        <v>18.968</v>
      </c>
      <c r="G9" s="11">
        <v>18.925999999999998</v>
      </c>
      <c r="H9" s="11">
        <v>16.88</v>
      </c>
      <c r="I9" s="11">
        <v>15.162000000000001</v>
      </c>
      <c r="J9" s="11">
        <v>14.962</v>
      </c>
      <c r="K9" s="11">
        <v>14.447999999999999</v>
      </c>
      <c r="L9" s="11">
        <v>18.025000000000002</v>
      </c>
      <c r="M9" s="11">
        <v>21.259</v>
      </c>
      <c r="N9" s="11">
        <v>21.904000000000003</v>
      </c>
    </row>
    <row r="10" spans="1:14" ht="22.5" customHeight="1" x14ac:dyDescent="0.25">
      <c r="A10" s="92"/>
      <c r="B10" s="12" t="s">
        <v>15</v>
      </c>
      <c r="C10" s="21">
        <v>3.3660000000000001</v>
      </c>
      <c r="D10" s="21">
        <v>1.474</v>
      </c>
      <c r="E10" s="21">
        <v>1.659</v>
      </c>
      <c r="F10" s="21">
        <v>1.1679999999999999</v>
      </c>
      <c r="G10" s="21">
        <v>1.1559999999999999</v>
      </c>
      <c r="H10" s="21">
        <v>0.875</v>
      </c>
      <c r="I10" s="21">
        <v>1.5009999999999999</v>
      </c>
      <c r="J10" s="21">
        <v>1.081</v>
      </c>
      <c r="K10" s="21">
        <v>1.94</v>
      </c>
      <c r="L10" s="21">
        <v>3.4209999999999998</v>
      </c>
      <c r="M10" s="21">
        <v>2.6070000000000002</v>
      </c>
      <c r="N10" s="21">
        <v>2.64</v>
      </c>
    </row>
    <row r="11" spans="1:14" ht="22.5" customHeight="1" thickBot="1" x14ac:dyDescent="0.3">
      <c r="A11" s="93"/>
      <c r="B11" s="12" t="s">
        <v>16</v>
      </c>
      <c r="C11" s="13">
        <v>0.85399999999999998</v>
      </c>
      <c r="D11" s="13">
        <v>0.85699999999999998</v>
      </c>
      <c r="E11" s="13">
        <v>0.90200000000000002</v>
      </c>
      <c r="F11" s="13">
        <v>0.74399999999999999</v>
      </c>
      <c r="G11" s="13">
        <v>0.76200000000000001</v>
      </c>
      <c r="H11" s="13">
        <v>0.33500000000000002</v>
      </c>
      <c r="I11" s="13">
        <v>0.95099999999999996</v>
      </c>
      <c r="J11" s="13">
        <v>0.77800000000000002</v>
      </c>
      <c r="K11" s="13">
        <v>0.92400000000000004</v>
      </c>
      <c r="L11" s="13">
        <v>1.1120000000000001</v>
      </c>
      <c r="M11" s="13">
        <v>1.0249999999999999</v>
      </c>
      <c r="N11" s="13">
        <v>1.0109999999999999</v>
      </c>
    </row>
    <row r="12" spans="1:14" ht="22.5" customHeight="1" thickBot="1" x14ac:dyDescent="0.3">
      <c r="A12" s="89" t="s">
        <v>18</v>
      </c>
      <c r="B12" s="90"/>
      <c r="C12" s="14">
        <f t="shared" ref="C12:N12" si="0">SUM(C5:C8)</f>
        <v>24323504</v>
      </c>
      <c r="D12" s="14">
        <f t="shared" si="0"/>
        <v>21413377</v>
      </c>
      <c r="E12" s="14">
        <f t="shared" si="0"/>
        <v>16523412</v>
      </c>
      <c r="F12" s="14">
        <f t="shared" si="0"/>
        <v>16260692</v>
      </c>
      <c r="G12" s="14">
        <f t="shared" si="0"/>
        <v>15644439</v>
      </c>
      <c r="H12" s="14">
        <f t="shared" si="0"/>
        <v>12777363</v>
      </c>
      <c r="I12" s="14">
        <f t="shared" si="0"/>
        <v>12637403</v>
      </c>
      <c r="J12" s="14">
        <f t="shared" si="0"/>
        <v>12701543</v>
      </c>
      <c r="K12" s="14">
        <f t="shared" si="0"/>
        <v>12897937</v>
      </c>
      <c r="L12" s="14">
        <f t="shared" si="0"/>
        <v>17913922</v>
      </c>
      <c r="M12" s="14">
        <f t="shared" si="0"/>
        <v>21040108</v>
      </c>
      <c r="N12" s="15">
        <f t="shared" si="0"/>
        <v>23645225</v>
      </c>
    </row>
    <row r="15" spans="1:14" ht="22.5" customHeight="1" x14ac:dyDescent="0.25">
      <c r="E15" s="9"/>
    </row>
    <row r="16" spans="1:14" ht="22.5" customHeight="1" x14ac:dyDescent="0.25">
      <c r="B16" s="22"/>
      <c r="E16" s="9"/>
    </row>
    <row r="17" spans="2:14" s="9" customFormat="1" ht="22.5" customHeight="1" x14ac:dyDescent="0.25">
      <c r="B17" s="23"/>
      <c r="J17" s="1"/>
      <c r="M17" s="1"/>
      <c r="N17" s="1"/>
    </row>
    <row r="18" spans="2:14" s="9" customFormat="1" ht="22.5" customHeight="1" x14ac:dyDescent="0.25">
      <c r="B18" s="23"/>
      <c r="G18" s="25"/>
      <c r="J18" s="1"/>
      <c r="M18" s="1"/>
      <c r="N18" s="1"/>
    </row>
    <row r="19" spans="2:14" s="9" customFormat="1" ht="24.75" customHeight="1" x14ac:dyDescent="0.25">
      <c r="B19" s="23"/>
      <c r="G19" s="25"/>
      <c r="J19" s="1"/>
      <c r="M19" s="1"/>
      <c r="N19" s="1"/>
    </row>
    <row r="20" spans="2:14" s="9" customFormat="1" ht="22.5" customHeight="1" x14ac:dyDescent="0.25">
      <c r="B20" s="23"/>
      <c r="G20" s="25"/>
      <c r="M20" s="1"/>
    </row>
    <row r="21" spans="2:14" s="9" customFormat="1" ht="22.5" customHeight="1" x14ac:dyDescent="0.25">
      <c r="F21" s="25"/>
      <c r="G21" s="31"/>
      <c r="H21" s="27"/>
      <c r="I21" s="27"/>
      <c r="J21" s="27"/>
      <c r="K21" s="28"/>
      <c r="N21" s="1"/>
    </row>
    <row r="22" spans="2:14" s="9" customFormat="1" ht="24.75" customHeight="1" x14ac:dyDescent="0.25">
      <c r="F22" s="25"/>
      <c r="G22" s="31"/>
      <c r="H22" s="27"/>
      <c r="I22" s="27"/>
      <c r="J22" s="27"/>
      <c r="K22" s="28"/>
      <c r="N22" s="1"/>
    </row>
    <row r="23" spans="2:14" s="9" customFormat="1" ht="22.5" customHeight="1" x14ac:dyDescent="0.25">
      <c r="G23" s="31"/>
      <c r="H23" s="27"/>
      <c r="I23" s="27"/>
      <c r="J23" s="27"/>
      <c r="K23" s="28"/>
      <c r="N23" s="1"/>
    </row>
    <row r="24" spans="2:14" s="9" customFormat="1" ht="22.5" customHeight="1" x14ac:dyDescent="0.25">
      <c r="G24" s="31"/>
      <c r="H24" s="27"/>
      <c r="I24" s="27"/>
      <c r="J24" s="27"/>
      <c r="K24" s="27"/>
    </row>
    <row r="25" spans="2:14" ht="22.5" customHeight="1" x14ac:dyDescent="0.25">
      <c r="F25" s="9"/>
      <c r="G25" s="24"/>
      <c r="I25" s="9"/>
    </row>
    <row r="26" spans="2:14" ht="22.5" customHeight="1" x14ac:dyDescent="0.25">
      <c r="F26" s="9"/>
      <c r="G26" s="24"/>
      <c r="I26" s="9"/>
    </row>
    <row r="27" spans="2:14" ht="22.5" customHeight="1" x14ac:dyDescent="0.25">
      <c r="F27" s="26"/>
      <c r="G27" s="24"/>
      <c r="I27" s="9"/>
    </row>
    <row r="28" spans="2:14" ht="22.5" customHeight="1" x14ac:dyDescent="0.25">
      <c r="F28" s="26"/>
      <c r="G28" s="24"/>
    </row>
    <row r="29" spans="2:14" ht="22.5" customHeight="1" x14ac:dyDescent="0.25">
      <c r="I29" s="29"/>
      <c r="J29" s="30"/>
    </row>
    <row r="30" spans="2:14" ht="22.5" customHeight="1" x14ac:dyDescent="0.25">
      <c r="I30" s="29"/>
    </row>
    <row r="31" spans="2:14" ht="22.5" customHeight="1" x14ac:dyDescent="0.25">
      <c r="I31" s="29"/>
    </row>
    <row r="32" spans="2:14" ht="22.5" customHeight="1" x14ac:dyDescent="0.25">
      <c r="I32" s="29"/>
    </row>
  </sheetData>
  <mergeCells count="5">
    <mergeCell ref="A2:N2"/>
    <mergeCell ref="A4:A8"/>
    <mergeCell ref="B4:N4"/>
    <mergeCell ref="A12:B12"/>
    <mergeCell ref="A9:A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="70" zoomScaleNormal="70" workbookViewId="0">
      <selection activeCell="D29" sqref="D29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thickBot="1" x14ac:dyDescent="0.3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2" customFormat="1" ht="33" customHeight="1" x14ac:dyDescent="0.25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4" ht="22.5" customHeight="1" x14ac:dyDescent="0.25">
      <c r="A4" s="86" t="s">
        <v>31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8"/>
    </row>
    <row r="5" spans="1:14" ht="22.5" customHeight="1" x14ac:dyDescent="0.25">
      <c r="A5" s="87"/>
      <c r="B5" s="4" t="s">
        <v>14</v>
      </c>
      <c r="C5" s="3">
        <v>17141522</v>
      </c>
      <c r="D5" s="3">
        <v>14655991</v>
      </c>
      <c r="E5" s="3">
        <v>15809411</v>
      </c>
      <c r="F5" s="3">
        <v>13656709</v>
      </c>
      <c r="G5" s="3">
        <v>11642315</v>
      </c>
      <c r="H5" s="3">
        <v>9799055</v>
      </c>
      <c r="I5" s="3">
        <v>10231521</v>
      </c>
      <c r="J5" s="3">
        <v>10246558</v>
      </c>
      <c r="K5" s="3">
        <v>11311274</v>
      </c>
      <c r="L5" s="3">
        <v>13354539</v>
      </c>
      <c r="M5" s="3">
        <v>16386552</v>
      </c>
      <c r="N5" s="3">
        <v>19071169</v>
      </c>
    </row>
    <row r="6" spans="1:14" ht="22.5" customHeight="1" x14ac:dyDescent="0.25">
      <c r="A6" s="87"/>
      <c r="B6" s="4" t="s">
        <v>15</v>
      </c>
      <c r="C6" s="3">
        <v>2262352</v>
      </c>
      <c r="D6" s="3">
        <v>2278811</v>
      </c>
      <c r="E6" s="3">
        <v>3485990</v>
      </c>
      <c r="F6" s="3">
        <v>2841403</v>
      </c>
      <c r="G6" s="3">
        <v>1146414</v>
      </c>
      <c r="H6" s="3">
        <v>905315</v>
      </c>
      <c r="I6" s="3">
        <v>1513629</v>
      </c>
      <c r="J6" s="3">
        <v>577068</v>
      </c>
      <c r="K6" s="3">
        <v>754730</v>
      </c>
      <c r="L6" s="3">
        <v>2611071</v>
      </c>
      <c r="M6" s="3">
        <v>3559118</v>
      </c>
      <c r="N6" s="3">
        <v>5181159</v>
      </c>
    </row>
    <row r="7" spans="1:14" ht="22.5" customHeight="1" x14ac:dyDescent="0.25">
      <c r="A7" s="87"/>
      <c r="B7" s="4" t="s">
        <v>16</v>
      </c>
      <c r="C7" s="3">
        <v>2555858</v>
      </c>
      <c r="D7" s="3">
        <v>2464229</v>
      </c>
      <c r="E7" s="3">
        <v>2175024</v>
      </c>
      <c r="F7" s="3">
        <v>1859729</v>
      </c>
      <c r="G7" s="3">
        <v>1819495</v>
      </c>
      <c r="H7" s="3">
        <v>1408877</v>
      </c>
      <c r="I7" s="3">
        <v>1576265</v>
      </c>
      <c r="J7" s="3">
        <v>1426195</v>
      </c>
      <c r="K7" s="3">
        <v>1537648</v>
      </c>
      <c r="L7" s="3">
        <v>1976212</v>
      </c>
      <c r="M7" s="3">
        <v>2268286</v>
      </c>
      <c r="N7" s="3">
        <v>2397631</v>
      </c>
    </row>
    <row r="8" spans="1:14" ht="22.5" customHeight="1" thickBot="1" x14ac:dyDescent="0.3">
      <c r="A8" s="87"/>
      <c r="B8" s="4" t="s">
        <v>17</v>
      </c>
      <c r="C8" s="3">
        <v>216851</v>
      </c>
      <c r="D8" s="3">
        <v>172631</v>
      </c>
      <c r="E8" s="3">
        <v>153371</v>
      </c>
      <c r="F8" s="3">
        <v>128507</v>
      </c>
      <c r="G8" s="3">
        <v>116459</v>
      </c>
      <c r="H8" s="3">
        <v>202209</v>
      </c>
      <c r="I8" s="3">
        <v>115908</v>
      </c>
      <c r="J8" s="3">
        <v>123546</v>
      </c>
      <c r="K8" s="3">
        <v>109387</v>
      </c>
      <c r="L8" s="3">
        <v>141477</v>
      </c>
      <c r="M8" s="3">
        <v>162502</v>
      </c>
      <c r="N8" s="3">
        <v>177547</v>
      </c>
    </row>
    <row r="9" spans="1:14" ht="22.5" customHeight="1" x14ac:dyDescent="0.25">
      <c r="A9" s="91" t="s">
        <v>26</v>
      </c>
      <c r="B9" s="10" t="s">
        <v>14</v>
      </c>
      <c r="C9" s="11">
        <v>22.029</v>
      </c>
      <c r="D9" s="11">
        <v>21.179000000000002</v>
      </c>
      <c r="E9" s="11">
        <v>20.406000000000002</v>
      </c>
      <c r="F9" s="11">
        <v>19.329000000000001</v>
      </c>
      <c r="G9" s="11">
        <v>17.03</v>
      </c>
      <c r="H9" s="11">
        <v>15.506</v>
      </c>
      <c r="I9" s="11">
        <v>16.719000000000001</v>
      </c>
      <c r="J9" s="11">
        <v>17.105999999999998</v>
      </c>
      <c r="K9" s="11">
        <v>18.488</v>
      </c>
      <c r="L9" s="11">
        <v>21.491999999999997</v>
      </c>
      <c r="M9" s="11">
        <v>25.088999999999999</v>
      </c>
      <c r="N9" s="11">
        <v>27.96</v>
      </c>
    </row>
    <row r="10" spans="1:14" ht="22.5" customHeight="1" x14ac:dyDescent="0.25">
      <c r="A10" s="92"/>
      <c r="B10" s="12" t="s">
        <v>15</v>
      </c>
      <c r="C10" s="21">
        <v>1.577</v>
      </c>
      <c r="D10" s="21">
        <v>2.2330000000000001</v>
      </c>
      <c r="E10" s="21">
        <v>2.9390000000000001</v>
      </c>
      <c r="F10" s="21">
        <v>3.113</v>
      </c>
      <c r="G10" s="21">
        <v>1.389</v>
      </c>
      <c r="H10" s="21">
        <v>1.147</v>
      </c>
      <c r="I10" s="21">
        <v>2.512</v>
      </c>
      <c r="J10" s="21">
        <v>0.91800000000000004</v>
      </c>
      <c r="K10" s="21">
        <v>1.2569999999999999</v>
      </c>
      <c r="L10" s="21">
        <v>3.99</v>
      </c>
      <c r="M10" s="21">
        <v>5.5010000000000003</v>
      </c>
      <c r="N10" s="21">
        <v>7.7229999999999999</v>
      </c>
    </row>
    <row r="11" spans="1:14" ht="22.5" customHeight="1" thickBot="1" x14ac:dyDescent="0.3">
      <c r="A11" s="93"/>
      <c r="B11" s="12" t="s">
        <v>16</v>
      </c>
      <c r="C11" s="13">
        <v>0.86</v>
      </c>
      <c r="D11" s="13">
        <v>1.028</v>
      </c>
      <c r="E11" s="13">
        <v>0.79600000000000004</v>
      </c>
      <c r="F11" s="13">
        <v>0.79100000000000004</v>
      </c>
      <c r="G11" s="13">
        <v>0.71599999999999997</v>
      </c>
      <c r="H11" s="13">
        <v>0.78</v>
      </c>
      <c r="I11" s="13">
        <v>1.6850000000000001</v>
      </c>
      <c r="J11" s="13">
        <v>1.4279999999999999</v>
      </c>
      <c r="K11" s="13">
        <v>1.5489999999999999</v>
      </c>
      <c r="L11" s="13">
        <v>1.7969999999999999</v>
      </c>
      <c r="M11" s="13">
        <v>1.93</v>
      </c>
      <c r="N11" s="13">
        <v>1.819</v>
      </c>
    </row>
    <row r="12" spans="1:14" ht="22.5" customHeight="1" thickBot="1" x14ac:dyDescent="0.3">
      <c r="A12" s="89" t="s">
        <v>18</v>
      </c>
      <c r="B12" s="90"/>
      <c r="C12" s="14">
        <f t="shared" ref="C12:N12" si="0">SUM(C5:C8)</f>
        <v>22176583</v>
      </c>
      <c r="D12" s="14">
        <f t="shared" si="0"/>
        <v>19571662</v>
      </c>
      <c r="E12" s="14">
        <f t="shared" si="0"/>
        <v>21623796</v>
      </c>
      <c r="F12" s="14">
        <f t="shared" si="0"/>
        <v>18486348</v>
      </c>
      <c r="G12" s="14">
        <f t="shared" ref="G12:H12" si="1">SUM(G5:G8)</f>
        <v>14724683</v>
      </c>
      <c r="H12" s="14">
        <f t="shared" si="1"/>
        <v>12315456</v>
      </c>
      <c r="I12" s="14">
        <f t="shared" ref="I12:J12" si="2">SUM(I5:I8)</f>
        <v>13437323</v>
      </c>
      <c r="J12" s="14">
        <f t="shared" si="2"/>
        <v>12373367</v>
      </c>
      <c r="K12" s="14">
        <f t="shared" ref="K12" si="3">SUM(K5:K8)</f>
        <v>13713039</v>
      </c>
      <c r="L12" s="14">
        <f t="shared" si="0"/>
        <v>18083299</v>
      </c>
      <c r="M12" s="14">
        <f t="shared" si="0"/>
        <v>22376458</v>
      </c>
      <c r="N12" s="15">
        <f t="shared" si="0"/>
        <v>26827506</v>
      </c>
    </row>
    <row r="15" spans="1:14" ht="22.5" customHeight="1" x14ac:dyDescent="0.25">
      <c r="E15" s="9"/>
    </row>
    <row r="16" spans="1:14" ht="22.5" customHeight="1" x14ac:dyDescent="0.25">
      <c r="E16" s="9"/>
    </row>
    <row r="17" spans="1:14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L17" s="1"/>
      <c r="M17" s="1"/>
      <c r="N17" s="1"/>
    </row>
    <row r="18" spans="1:14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L18" s="1"/>
      <c r="M18" s="1"/>
      <c r="N18" s="1"/>
    </row>
    <row r="19" spans="1:14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L19" s="1"/>
      <c r="M19" s="1"/>
      <c r="N19" s="1"/>
    </row>
    <row r="20" spans="1:14" s="9" customFormat="1" ht="22.5" customHeight="1" x14ac:dyDescent="0.25">
      <c r="B20" s="1"/>
      <c r="F20" s="1"/>
      <c r="G20" s="25"/>
      <c r="H20" s="1"/>
      <c r="I20" s="1"/>
      <c r="M20" s="1"/>
      <c r="N20" s="1"/>
    </row>
    <row r="21" spans="1:14" s="9" customFormat="1" ht="22.5" customHeight="1" x14ac:dyDescent="0.25">
      <c r="B21" s="1"/>
      <c r="D21" s="1"/>
      <c r="F21" s="1"/>
      <c r="G21" s="1"/>
      <c r="H21" s="1"/>
      <c r="I21" s="1"/>
      <c r="J21" s="28"/>
      <c r="L21" s="1"/>
      <c r="N21" s="1"/>
    </row>
    <row r="22" spans="1:14" s="9" customFormat="1" ht="24.75" customHeight="1" x14ac:dyDescent="0.25">
      <c r="B22" s="1"/>
      <c r="D22" s="1"/>
      <c r="F22" s="1"/>
      <c r="G22" s="1"/>
      <c r="H22" s="1"/>
      <c r="I22" s="27"/>
      <c r="J22" s="28"/>
      <c r="K22" s="28"/>
      <c r="L22" s="1"/>
      <c r="N22" s="1"/>
    </row>
    <row r="23" spans="1:14" s="9" customFormat="1" ht="22.5" customHeight="1" x14ac:dyDescent="0.25">
      <c r="D23" s="1"/>
      <c r="F23" s="1"/>
      <c r="G23" s="1"/>
      <c r="H23" s="1"/>
      <c r="I23" s="27"/>
      <c r="J23" s="28"/>
      <c r="K23" s="28"/>
      <c r="L23" s="1"/>
      <c r="N23" s="1"/>
    </row>
    <row r="24" spans="1:14" s="9" customFormat="1" ht="22.5" customHeight="1" x14ac:dyDescent="0.25">
      <c r="G24" s="31"/>
      <c r="H24" s="1"/>
      <c r="I24" s="27"/>
      <c r="J24" s="27"/>
      <c r="K24" s="27"/>
    </row>
    <row r="25" spans="1:14" ht="22.5" customHeight="1" x14ac:dyDescent="0.25">
      <c r="G25" s="24"/>
      <c r="I25" s="9"/>
      <c r="M25" s="9"/>
      <c r="N25" s="9"/>
    </row>
    <row r="26" spans="1:14" ht="22.5" customHeight="1" x14ac:dyDescent="0.25">
      <c r="G26" s="24"/>
      <c r="I26" s="9"/>
      <c r="M26" s="9"/>
      <c r="N26" s="9"/>
    </row>
    <row r="27" spans="1:14" ht="22.5" customHeight="1" x14ac:dyDescent="0.25">
      <c r="G27" s="24"/>
      <c r="I27" s="9"/>
    </row>
    <row r="28" spans="1:14" ht="22.5" customHeight="1" x14ac:dyDescent="0.25">
      <c r="F28" s="26"/>
      <c r="G28" s="24"/>
    </row>
    <row r="29" spans="1:14" ht="22.5" customHeight="1" x14ac:dyDescent="0.25">
      <c r="I29" s="29"/>
      <c r="J29" s="30"/>
    </row>
    <row r="30" spans="1:14" ht="22.5" customHeight="1" x14ac:dyDescent="0.25">
      <c r="I30" s="29"/>
    </row>
    <row r="31" spans="1:14" ht="22.5" customHeight="1" x14ac:dyDescent="0.25">
      <c r="I31" s="29"/>
    </row>
    <row r="32" spans="1:14" ht="22.5" customHeight="1" x14ac:dyDescent="0.25">
      <c r="I32" s="29"/>
    </row>
  </sheetData>
  <mergeCells count="5">
    <mergeCell ref="A2:N2"/>
    <mergeCell ref="A4:A8"/>
    <mergeCell ref="B4:N4"/>
    <mergeCell ref="A9:A11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zoomScale="70" zoomScaleNormal="70" workbookViewId="0">
      <selection activeCell="A4" sqref="A4:A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5" ht="42.75" customHeight="1" thickBot="1" x14ac:dyDescent="0.3">
      <c r="A2" s="85" t="s">
        <v>28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s="2" customFormat="1" ht="33" customHeight="1" x14ac:dyDescent="0.25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</row>
    <row r="4" spans="1:15" ht="22.5" customHeight="1" x14ac:dyDescent="0.25">
      <c r="A4" s="86" t="s">
        <v>31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8"/>
    </row>
    <row r="5" spans="1:15" ht="22.5" customHeight="1" x14ac:dyDescent="0.25">
      <c r="A5" s="87"/>
      <c r="B5" s="4" t="s">
        <v>14</v>
      </c>
      <c r="C5" s="3">
        <v>19079603</v>
      </c>
      <c r="D5" s="3">
        <v>15642266</v>
      </c>
      <c r="E5" s="3">
        <v>16420092</v>
      </c>
      <c r="F5" s="3">
        <v>13615264</v>
      </c>
      <c r="G5" s="3">
        <v>12479242</v>
      </c>
      <c r="H5" s="3">
        <v>12750530</v>
      </c>
      <c r="I5" s="3">
        <v>11909027</v>
      </c>
      <c r="J5" s="3">
        <v>12027200</v>
      </c>
      <c r="K5" s="3">
        <v>11029738</v>
      </c>
      <c r="L5" s="3">
        <v>12802627</v>
      </c>
      <c r="M5" s="3">
        <v>15164516</v>
      </c>
      <c r="N5" s="3">
        <v>18143420</v>
      </c>
    </row>
    <row r="6" spans="1:15" ht="22.5" customHeight="1" x14ac:dyDescent="0.25">
      <c r="A6" s="87"/>
      <c r="B6" s="4" t="s">
        <v>15</v>
      </c>
      <c r="C6" s="3">
        <v>3801666</v>
      </c>
      <c r="D6" s="3">
        <v>3455602</v>
      </c>
      <c r="E6" s="3">
        <v>3515649</v>
      </c>
      <c r="F6" s="3">
        <v>1622543</v>
      </c>
      <c r="G6" s="3">
        <v>1158041</v>
      </c>
      <c r="H6" s="3">
        <v>955572</v>
      </c>
      <c r="I6" s="3">
        <v>830545</v>
      </c>
      <c r="J6" s="3">
        <v>1027003</v>
      </c>
      <c r="K6" s="3">
        <v>1481239</v>
      </c>
      <c r="L6" s="3">
        <v>2722392</v>
      </c>
      <c r="M6" s="3">
        <v>4354393</v>
      </c>
      <c r="N6" s="3">
        <v>6054751</v>
      </c>
    </row>
    <row r="7" spans="1:15" ht="22.5" customHeight="1" x14ac:dyDescent="0.25">
      <c r="A7" s="87"/>
      <c r="B7" s="4" t="s">
        <v>16</v>
      </c>
      <c r="C7" s="3">
        <v>2986762</v>
      </c>
      <c r="D7" s="3">
        <v>2599558</v>
      </c>
      <c r="E7" s="3">
        <v>2475309</v>
      </c>
      <c r="F7" s="3">
        <v>2537175</v>
      </c>
      <c r="G7" s="3">
        <v>1723701</v>
      </c>
      <c r="H7" s="3">
        <v>1568466</v>
      </c>
      <c r="I7" s="3">
        <v>1741804</v>
      </c>
      <c r="J7" s="3">
        <v>1598514</v>
      </c>
      <c r="K7" s="3">
        <v>1676450</v>
      </c>
      <c r="L7" s="3">
        <v>2148639</v>
      </c>
      <c r="M7" s="3">
        <v>2406517</v>
      </c>
      <c r="N7" s="3">
        <v>2974893</v>
      </c>
    </row>
    <row r="8" spans="1:15" ht="22.5" customHeight="1" thickBot="1" x14ac:dyDescent="0.3">
      <c r="A8" s="87"/>
      <c r="B8" s="4" t="s">
        <v>17</v>
      </c>
      <c r="C8" s="3">
        <v>192211</v>
      </c>
      <c r="D8" s="3">
        <v>184613</v>
      </c>
      <c r="E8" s="3">
        <v>149639</v>
      </c>
      <c r="F8" s="3">
        <v>154601</v>
      </c>
      <c r="G8" s="3">
        <v>108027</v>
      </c>
      <c r="H8" s="3">
        <v>105497</v>
      </c>
      <c r="I8" s="3">
        <v>90665</v>
      </c>
      <c r="J8" s="3">
        <v>120877</v>
      </c>
      <c r="K8" s="3">
        <v>97296</v>
      </c>
      <c r="L8" s="3">
        <v>120123</v>
      </c>
      <c r="M8" s="3">
        <v>161625</v>
      </c>
      <c r="N8" s="3">
        <v>164295</v>
      </c>
    </row>
    <row r="9" spans="1:15" ht="22.5" customHeight="1" x14ac:dyDescent="0.25">
      <c r="A9" s="91" t="s">
        <v>26</v>
      </c>
      <c r="B9" s="10" t="s">
        <v>14</v>
      </c>
      <c r="C9" s="11">
        <v>27.619999999999997</v>
      </c>
      <c r="D9" s="11">
        <v>26.243000000000002</v>
      </c>
      <c r="E9" s="11">
        <v>24.888999999999999</v>
      </c>
      <c r="F9" s="11">
        <v>22.065000000000001</v>
      </c>
      <c r="G9" s="11">
        <v>22.065000000000001</v>
      </c>
      <c r="H9" s="11">
        <v>21.582000000000001</v>
      </c>
      <c r="I9" s="11">
        <v>20.384</v>
      </c>
      <c r="J9" s="11">
        <v>19.277000000000001</v>
      </c>
      <c r="K9" s="11">
        <v>18.853999999999999</v>
      </c>
      <c r="L9" s="11">
        <v>20.334</v>
      </c>
      <c r="M9" s="11">
        <v>24.166999999999998</v>
      </c>
      <c r="N9" s="11">
        <v>27.871000000000002</v>
      </c>
    </row>
    <row r="10" spans="1:15" ht="22.5" customHeight="1" x14ac:dyDescent="0.25">
      <c r="A10" s="92"/>
      <c r="B10" s="12" t="s">
        <v>15</v>
      </c>
      <c r="C10" s="21">
        <v>5.9710000000000001</v>
      </c>
      <c r="D10" s="21">
        <v>5.718</v>
      </c>
      <c r="E10" s="21">
        <v>5.3280000000000003</v>
      </c>
      <c r="F10" s="21">
        <v>2.5569999999999999</v>
      </c>
      <c r="G10" s="21">
        <v>2.5569999999999999</v>
      </c>
      <c r="H10" s="21">
        <v>1.554</v>
      </c>
      <c r="I10" s="21">
        <v>1.361</v>
      </c>
      <c r="J10" s="21">
        <v>1.587</v>
      </c>
      <c r="K10" s="21">
        <v>2.3330000000000002</v>
      </c>
      <c r="L10" s="21">
        <v>4.1619999999999999</v>
      </c>
      <c r="M10" s="21">
        <v>6.5190000000000001</v>
      </c>
      <c r="N10" s="21">
        <v>9.2579999999999991</v>
      </c>
    </row>
    <row r="11" spans="1:15" ht="22.5" customHeight="1" thickBot="1" x14ac:dyDescent="0.3">
      <c r="A11" s="93"/>
      <c r="B11" s="12" t="s">
        <v>16</v>
      </c>
      <c r="C11" s="13">
        <v>2.5630000000000002</v>
      </c>
      <c r="D11" s="13">
        <v>2.3679999999999999</v>
      </c>
      <c r="E11" s="13">
        <v>2.2029999999999998</v>
      </c>
      <c r="F11" s="13">
        <v>2.6360000000000001</v>
      </c>
      <c r="G11" s="13">
        <v>2.6360000000000001</v>
      </c>
      <c r="H11" s="13">
        <v>1.645</v>
      </c>
      <c r="I11" s="13">
        <v>1.9390000000000001</v>
      </c>
      <c r="J11" s="13">
        <v>1.5169999999999999</v>
      </c>
      <c r="K11" s="13">
        <v>1.548</v>
      </c>
      <c r="L11" s="13">
        <v>1.86</v>
      </c>
      <c r="M11" s="13">
        <v>1.9830000000000001</v>
      </c>
      <c r="N11" s="13">
        <v>2.2530000000000001</v>
      </c>
    </row>
    <row r="12" spans="1:15" ht="22.5" customHeight="1" thickBot="1" x14ac:dyDescent="0.3">
      <c r="A12" s="89" t="s">
        <v>18</v>
      </c>
      <c r="B12" s="90"/>
      <c r="C12" s="14">
        <f t="shared" ref="C12:N12" si="0">SUM(C5:C8)</f>
        <v>26060242</v>
      </c>
      <c r="D12" s="14">
        <f t="shared" si="0"/>
        <v>21882039</v>
      </c>
      <c r="E12" s="14">
        <f t="shared" si="0"/>
        <v>22560689</v>
      </c>
      <c r="F12" s="14">
        <f t="shared" si="0"/>
        <v>17929583</v>
      </c>
      <c r="G12" s="14">
        <f t="shared" si="0"/>
        <v>15469011</v>
      </c>
      <c r="H12" s="14">
        <f t="shared" si="0"/>
        <v>15380065</v>
      </c>
      <c r="I12" s="14">
        <f t="shared" si="0"/>
        <v>14572041</v>
      </c>
      <c r="J12" s="14">
        <f t="shared" si="0"/>
        <v>14773594</v>
      </c>
      <c r="K12" s="14">
        <f t="shared" si="0"/>
        <v>14284723</v>
      </c>
      <c r="L12" s="14">
        <f t="shared" si="0"/>
        <v>17793781</v>
      </c>
      <c r="M12" s="14">
        <f t="shared" si="0"/>
        <v>22087051</v>
      </c>
      <c r="N12" s="15">
        <f t="shared" si="0"/>
        <v>27337359</v>
      </c>
    </row>
    <row r="15" spans="1:15" ht="22.5" customHeight="1" x14ac:dyDescent="0.25">
      <c r="E15" s="9"/>
      <c r="M15" s="26"/>
      <c r="N15" s="26"/>
      <c r="O15" s="24"/>
    </row>
    <row r="16" spans="1:15" ht="22.5" customHeight="1" x14ac:dyDescent="0.25">
      <c r="E16" s="9"/>
      <c r="M16" s="24"/>
      <c r="N16" s="26"/>
      <c r="O16" s="24"/>
    </row>
    <row r="17" spans="1:15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K17" s="1"/>
      <c r="L17" s="1"/>
      <c r="M17" s="32"/>
      <c r="N17" s="26"/>
      <c r="O17" s="32"/>
    </row>
    <row r="18" spans="1:15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K18" s="1"/>
      <c r="L18" s="1"/>
      <c r="M18" s="24"/>
      <c r="N18" s="26"/>
      <c r="O18" s="32"/>
    </row>
    <row r="19" spans="1:15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L19" s="1"/>
      <c r="M19" s="24"/>
      <c r="N19" s="24"/>
      <c r="O19" s="32"/>
    </row>
    <row r="20" spans="1:15" s="9" customFormat="1" ht="22.5" customHeight="1" x14ac:dyDescent="0.25">
      <c r="B20" s="1"/>
      <c r="F20" s="1"/>
      <c r="G20" s="1"/>
      <c r="H20" s="1"/>
      <c r="I20" s="1"/>
      <c r="M20" s="24"/>
      <c r="N20" s="24"/>
      <c r="O20" s="32"/>
    </row>
    <row r="21" spans="1:15" s="9" customFormat="1" ht="22.5" customHeight="1" x14ac:dyDescent="0.25">
      <c r="B21" s="1"/>
      <c r="D21" s="1"/>
      <c r="F21" s="1"/>
      <c r="G21" s="1"/>
      <c r="H21" s="1"/>
      <c r="I21" s="1"/>
      <c r="K21" s="1"/>
      <c r="L21" s="1"/>
      <c r="M21" s="26"/>
      <c r="N21" s="24"/>
      <c r="O21" s="32"/>
    </row>
    <row r="22" spans="1:15" s="9" customFormat="1" ht="24.75" customHeight="1" x14ac:dyDescent="0.25">
      <c r="B22" s="1"/>
      <c r="D22" s="1"/>
      <c r="F22" s="1"/>
      <c r="G22" s="1"/>
      <c r="H22" s="1"/>
      <c r="I22" s="27"/>
      <c r="K22" s="1"/>
      <c r="L22" s="1"/>
      <c r="M22" s="32"/>
      <c r="N22" s="24"/>
      <c r="O22" s="32"/>
    </row>
    <row r="23" spans="1:15" s="9" customFormat="1" ht="22.5" customHeight="1" x14ac:dyDescent="0.25">
      <c r="D23" s="1"/>
      <c r="F23" s="1"/>
      <c r="G23" s="1"/>
      <c r="H23" s="1"/>
      <c r="I23" s="27"/>
      <c r="J23" s="28"/>
      <c r="K23" s="1"/>
      <c r="L23" s="1"/>
      <c r="M23" s="32"/>
      <c r="N23" s="24"/>
      <c r="O23" s="32"/>
    </row>
    <row r="24" spans="1:15" s="9" customFormat="1" ht="22.5" customHeight="1" x14ac:dyDescent="0.25">
      <c r="G24" s="1"/>
      <c r="H24" s="1"/>
      <c r="I24" s="27"/>
      <c r="J24" s="28"/>
      <c r="K24" s="28"/>
      <c r="L24" s="1"/>
      <c r="M24" s="1"/>
    </row>
    <row r="25" spans="1:15" ht="22.5" customHeight="1" x14ac:dyDescent="0.25">
      <c r="G25" s="24"/>
      <c r="I25" s="9"/>
      <c r="N25" s="9"/>
    </row>
    <row r="26" spans="1:15" ht="22.5" customHeight="1" x14ac:dyDescent="0.25">
      <c r="G26" s="24"/>
      <c r="I26" s="9"/>
      <c r="N26" s="9"/>
    </row>
    <row r="27" spans="1:15" ht="22.5" customHeight="1" x14ac:dyDescent="0.25">
      <c r="G27" s="24"/>
      <c r="I27" s="9"/>
    </row>
    <row r="28" spans="1:15" ht="22.5" customHeight="1" x14ac:dyDescent="0.25">
      <c r="F28" s="26"/>
      <c r="G28" s="24"/>
    </row>
    <row r="29" spans="1:15" ht="22.5" customHeight="1" x14ac:dyDescent="0.25">
      <c r="I29" s="29"/>
      <c r="J29" s="30"/>
    </row>
    <row r="30" spans="1:15" ht="22.5" customHeight="1" x14ac:dyDescent="0.25">
      <c r="I30" s="29"/>
    </row>
    <row r="31" spans="1:15" ht="22.5" customHeight="1" x14ac:dyDescent="0.25">
      <c r="I31" s="29"/>
    </row>
    <row r="32" spans="1:15" ht="22.5" customHeight="1" x14ac:dyDescent="0.25">
      <c r="I32" s="29"/>
    </row>
  </sheetData>
  <mergeCells count="5">
    <mergeCell ref="A2:N2"/>
    <mergeCell ref="A4:A8"/>
    <mergeCell ref="B4:N4"/>
    <mergeCell ref="A9:A11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zoomScale="60" zoomScaleNormal="60" workbookViewId="0">
      <selection activeCell="A4" sqref="A4:A8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21.140625" style="1" customWidth="1"/>
    <col min="15" max="15" width="9.140625" style="24"/>
    <col min="16" max="16" width="9.140625" style="1"/>
    <col min="17" max="17" width="11.5703125" style="24" bestFit="1" customWidth="1"/>
    <col min="18" max="16384" width="9.140625" style="1"/>
  </cols>
  <sheetData>
    <row r="2" spans="1:17" ht="42.75" customHeight="1" thickBot="1" x14ac:dyDescent="0.3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7" s="2" customFormat="1" ht="33" customHeight="1" x14ac:dyDescent="0.25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  <c r="O3" s="34"/>
      <c r="Q3" s="34"/>
    </row>
    <row r="4" spans="1:17" ht="22.5" customHeight="1" x14ac:dyDescent="0.25">
      <c r="A4" s="86" t="s">
        <v>31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8"/>
    </row>
    <row r="5" spans="1:17" ht="22.5" customHeight="1" x14ac:dyDescent="0.25">
      <c r="A5" s="87"/>
      <c r="B5" s="4" t="s">
        <v>14</v>
      </c>
      <c r="C5" s="3">
        <v>17404119</v>
      </c>
      <c r="D5" s="3">
        <v>14801317</v>
      </c>
      <c r="E5" s="3">
        <v>15594210</v>
      </c>
      <c r="F5" s="3">
        <v>13823948</v>
      </c>
      <c r="G5" s="3">
        <v>12501563</v>
      </c>
      <c r="H5" s="3">
        <v>10668426</v>
      </c>
      <c r="I5" s="3">
        <v>11294122</v>
      </c>
      <c r="J5" s="3">
        <v>11655017</v>
      </c>
      <c r="K5" s="3">
        <v>10291254</v>
      </c>
      <c r="L5" s="3">
        <v>12080050</v>
      </c>
      <c r="M5" s="3">
        <v>15333203</v>
      </c>
      <c r="N5" s="3">
        <v>17038816</v>
      </c>
      <c r="O5" s="39">
        <f>N5/M5</f>
        <v>1.1112365759456782</v>
      </c>
      <c r="Q5" s="33">
        <f>AVERAGE(C5:N5)</f>
        <v>13540503.75</v>
      </c>
    </row>
    <row r="6" spans="1:17" ht="22.5" customHeight="1" x14ac:dyDescent="0.25">
      <c r="A6" s="87"/>
      <c r="B6" s="4" t="s">
        <v>15</v>
      </c>
      <c r="C6" s="3">
        <v>5021350</v>
      </c>
      <c r="D6" s="3">
        <v>3260602</v>
      </c>
      <c r="E6" s="3">
        <v>3627651</v>
      </c>
      <c r="F6" s="3">
        <v>2101850</v>
      </c>
      <c r="G6" s="3">
        <v>1346871</v>
      </c>
      <c r="H6" s="3">
        <v>969115</v>
      </c>
      <c r="I6" s="3">
        <v>1256627</v>
      </c>
      <c r="J6" s="3">
        <v>1029669</v>
      </c>
      <c r="K6" s="3">
        <v>1063696</v>
      </c>
      <c r="L6" s="3">
        <v>2560081</v>
      </c>
      <c r="M6" s="3">
        <v>4977530</v>
      </c>
      <c r="N6" s="3">
        <v>5629266</v>
      </c>
      <c r="O6" s="39">
        <f t="shared" ref="O6:O11" si="0">N6/M6</f>
        <v>1.1309356246973901</v>
      </c>
      <c r="Q6" s="33">
        <f t="shared" ref="Q6:Q11" si="1">AVERAGE(C6:N6)</f>
        <v>2737025.6666666665</v>
      </c>
    </row>
    <row r="7" spans="1:17" ht="22.5" customHeight="1" x14ac:dyDescent="0.25">
      <c r="A7" s="87"/>
      <c r="B7" s="4" t="s">
        <v>16</v>
      </c>
      <c r="C7" s="3">
        <v>3250395</v>
      </c>
      <c r="D7" s="3">
        <v>2615853</v>
      </c>
      <c r="E7" s="3">
        <v>2365500</v>
      </c>
      <c r="F7" s="3">
        <v>1944518</v>
      </c>
      <c r="G7" s="3">
        <v>1727101</v>
      </c>
      <c r="H7" s="3">
        <v>1675315</v>
      </c>
      <c r="I7" s="3">
        <v>1538966</v>
      </c>
      <c r="J7" s="3">
        <v>1517206</v>
      </c>
      <c r="K7" s="3">
        <v>1414878</v>
      </c>
      <c r="L7" s="3">
        <v>1957542</v>
      </c>
      <c r="M7" s="3">
        <v>2410284</v>
      </c>
      <c r="N7" s="3">
        <v>3030786</v>
      </c>
      <c r="O7" s="39">
        <f t="shared" si="0"/>
        <v>1.2574393722897386</v>
      </c>
      <c r="Q7" s="33">
        <f t="shared" si="1"/>
        <v>2120695.3333333335</v>
      </c>
    </row>
    <row r="8" spans="1:17" ht="22.5" customHeight="1" thickBot="1" x14ac:dyDescent="0.3">
      <c r="A8" s="87"/>
      <c r="B8" s="4" t="s">
        <v>17</v>
      </c>
      <c r="C8" s="3">
        <v>117540</v>
      </c>
      <c r="D8" s="3">
        <v>110970</v>
      </c>
      <c r="E8" s="3">
        <v>93948</v>
      </c>
      <c r="F8" s="3">
        <v>122490</v>
      </c>
      <c r="G8" s="3">
        <v>72282</v>
      </c>
      <c r="H8" s="3">
        <v>84370</v>
      </c>
      <c r="I8" s="3">
        <v>80178</v>
      </c>
      <c r="J8" s="3">
        <v>72475</v>
      </c>
      <c r="K8" s="3">
        <v>75809</v>
      </c>
      <c r="L8" s="3">
        <v>77301</v>
      </c>
      <c r="M8" s="3">
        <v>108201</v>
      </c>
      <c r="N8" s="3">
        <v>125320</v>
      </c>
      <c r="O8" s="39">
        <f t="shared" si="0"/>
        <v>1.1582148039297233</v>
      </c>
      <c r="Q8" s="33">
        <f t="shared" si="1"/>
        <v>95073.666666666672</v>
      </c>
    </row>
    <row r="9" spans="1:17" ht="22.5" customHeight="1" x14ac:dyDescent="0.25">
      <c r="A9" s="91" t="s">
        <v>26</v>
      </c>
      <c r="B9" s="10" t="s">
        <v>14</v>
      </c>
      <c r="C9" s="11">
        <v>27.256999999999998</v>
      </c>
      <c r="D9" s="11">
        <v>25.262</v>
      </c>
      <c r="E9" s="11">
        <v>24.899000000000001</v>
      </c>
      <c r="F9" s="11">
        <v>24.317</v>
      </c>
      <c r="G9" s="11">
        <v>20.968</v>
      </c>
      <c r="H9" s="11">
        <v>19.923999999999999</v>
      </c>
      <c r="I9" s="11">
        <v>19.025000000000002</v>
      </c>
      <c r="J9" s="11">
        <v>19.585000000000001</v>
      </c>
      <c r="K9" s="11">
        <v>17.068000000000001</v>
      </c>
      <c r="L9" s="11">
        <v>19.343</v>
      </c>
      <c r="M9" s="11">
        <v>24.698</v>
      </c>
      <c r="N9" s="11">
        <v>25.938000000000002</v>
      </c>
      <c r="O9" s="39">
        <f t="shared" si="0"/>
        <v>1.0502064944529923</v>
      </c>
      <c r="Q9" s="33">
        <f t="shared" si="1"/>
        <v>22.357000000000003</v>
      </c>
    </row>
    <row r="10" spans="1:17" ht="22.5" customHeight="1" x14ac:dyDescent="0.25">
      <c r="A10" s="92"/>
      <c r="B10" s="12" t="s">
        <v>15</v>
      </c>
      <c r="C10" s="21">
        <v>7.8259999999999996</v>
      </c>
      <c r="D10" s="21">
        <v>5.3390000000000004</v>
      </c>
      <c r="E10" s="21">
        <v>5.5090000000000003</v>
      </c>
      <c r="F10" s="21">
        <v>3.3540000000000001</v>
      </c>
      <c r="G10" s="21">
        <v>2.1539999999999999</v>
      </c>
      <c r="H10" s="21">
        <v>1.607</v>
      </c>
      <c r="I10" s="21">
        <v>2.0529999999999999</v>
      </c>
      <c r="J10" s="21">
        <v>1.629</v>
      </c>
      <c r="K10" s="21">
        <v>1.708</v>
      </c>
      <c r="L10" s="21">
        <v>3.9049999999999998</v>
      </c>
      <c r="M10" s="21">
        <v>7.74</v>
      </c>
      <c r="N10" s="21">
        <v>8.484</v>
      </c>
      <c r="O10" s="39">
        <f t="shared" si="0"/>
        <v>1.0961240310077518</v>
      </c>
      <c r="Q10" s="33">
        <f t="shared" si="1"/>
        <v>4.2756666666666669</v>
      </c>
    </row>
    <row r="11" spans="1:17" ht="22.5" customHeight="1" thickBot="1" x14ac:dyDescent="0.3">
      <c r="A11" s="93"/>
      <c r="B11" s="12" t="s">
        <v>16</v>
      </c>
      <c r="C11" s="13">
        <v>2.7330000000000001</v>
      </c>
      <c r="D11" s="13">
        <v>2.411</v>
      </c>
      <c r="E11" s="13">
        <v>2.0369999999999999</v>
      </c>
      <c r="F11" s="13">
        <v>1.835</v>
      </c>
      <c r="G11" s="13">
        <v>1.726</v>
      </c>
      <c r="H11" s="13">
        <v>1.663</v>
      </c>
      <c r="I11" s="13">
        <v>1.421</v>
      </c>
      <c r="J11" s="13">
        <v>1.425</v>
      </c>
      <c r="K11" s="13">
        <v>1.296</v>
      </c>
      <c r="L11" s="13">
        <v>1.6120000000000001</v>
      </c>
      <c r="M11" s="13">
        <v>1.6970000000000001</v>
      </c>
      <c r="N11" s="13">
        <v>2.2639999999999998</v>
      </c>
      <c r="O11" s="39">
        <f t="shared" si="0"/>
        <v>1.3341190335886857</v>
      </c>
      <c r="Q11" s="33">
        <f t="shared" si="1"/>
        <v>1.843333333333333</v>
      </c>
    </row>
    <row r="12" spans="1:17" ht="22.5" customHeight="1" thickBot="1" x14ac:dyDescent="0.3">
      <c r="A12" s="89" t="s">
        <v>18</v>
      </c>
      <c r="B12" s="90"/>
      <c r="C12" s="14">
        <f t="shared" ref="C12:N12" si="2">SUM(C5:C8)</f>
        <v>25793404</v>
      </c>
      <c r="D12" s="14">
        <f t="shared" si="2"/>
        <v>20788742</v>
      </c>
      <c r="E12" s="14">
        <f t="shared" si="2"/>
        <v>21681309</v>
      </c>
      <c r="F12" s="14">
        <f t="shared" si="2"/>
        <v>17992806</v>
      </c>
      <c r="G12" s="14">
        <f t="shared" si="2"/>
        <v>15647817</v>
      </c>
      <c r="H12" s="14">
        <f t="shared" si="2"/>
        <v>13397226</v>
      </c>
      <c r="I12" s="14">
        <f t="shared" si="2"/>
        <v>14169893</v>
      </c>
      <c r="J12" s="14">
        <f t="shared" si="2"/>
        <v>14274367</v>
      </c>
      <c r="K12" s="14">
        <f t="shared" si="2"/>
        <v>12845637</v>
      </c>
      <c r="L12" s="14">
        <f t="shared" si="2"/>
        <v>16674974</v>
      </c>
      <c r="M12" s="14">
        <f t="shared" si="2"/>
        <v>22829218</v>
      </c>
      <c r="N12" s="15">
        <f t="shared" si="2"/>
        <v>25824188</v>
      </c>
    </row>
    <row r="15" spans="1:17" ht="22.5" customHeight="1" x14ac:dyDescent="0.25">
      <c r="E15" s="9"/>
      <c r="M15" s="26"/>
      <c r="N15" s="26"/>
    </row>
    <row r="16" spans="1:17" ht="22.5" customHeight="1" x14ac:dyDescent="0.25">
      <c r="E16" s="9"/>
      <c r="M16" s="24"/>
      <c r="N16" s="26"/>
    </row>
    <row r="17" spans="1:17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K17" s="1"/>
      <c r="L17" s="1"/>
      <c r="M17" s="32"/>
      <c r="N17" s="26"/>
      <c r="O17" s="32"/>
      <c r="Q17" s="32"/>
    </row>
    <row r="18" spans="1:17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K18" s="1"/>
      <c r="L18" s="1"/>
      <c r="M18" s="24"/>
      <c r="N18" s="26"/>
      <c r="O18" s="32"/>
      <c r="Q18" s="32"/>
    </row>
    <row r="19" spans="1:17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L19" s="1"/>
      <c r="M19" s="24"/>
      <c r="N19" s="24"/>
      <c r="O19" s="32"/>
      <c r="Q19" s="32"/>
    </row>
    <row r="20" spans="1:17" s="9" customFormat="1" ht="22.5" customHeight="1" x14ac:dyDescent="0.25">
      <c r="B20" s="1"/>
      <c r="F20" s="1"/>
      <c r="G20" s="1"/>
      <c r="H20" s="1"/>
      <c r="I20" s="1"/>
      <c r="M20" s="24"/>
      <c r="N20" s="24"/>
      <c r="O20" s="32"/>
      <c r="Q20" s="32"/>
    </row>
    <row r="21" spans="1:17" s="9" customFormat="1" ht="22.5" customHeight="1" x14ac:dyDescent="0.25">
      <c r="B21" s="1"/>
      <c r="D21" s="1"/>
      <c r="F21" s="1"/>
      <c r="G21" s="1"/>
      <c r="H21" s="1"/>
      <c r="I21" s="1"/>
      <c r="K21" s="1"/>
      <c r="L21" s="1"/>
      <c r="M21" s="26"/>
      <c r="N21" s="24"/>
      <c r="O21" s="32"/>
      <c r="Q21" s="32"/>
    </row>
    <row r="22" spans="1:17" s="9" customFormat="1" ht="24.75" customHeight="1" x14ac:dyDescent="0.25">
      <c r="B22" s="1"/>
      <c r="D22" s="1"/>
      <c r="F22" s="1"/>
      <c r="G22" s="1"/>
      <c r="H22" s="1"/>
      <c r="I22" s="27"/>
      <c r="K22" s="1"/>
      <c r="L22" s="1"/>
      <c r="M22" s="32"/>
      <c r="N22" s="24"/>
      <c r="O22" s="32"/>
      <c r="Q22" s="32"/>
    </row>
    <row r="23" spans="1:17" s="9" customFormat="1" ht="22.5" customHeight="1" x14ac:dyDescent="0.25">
      <c r="D23" s="1"/>
      <c r="F23" s="1"/>
      <c r="G23" s="1"/>
      <c r="H23" s="1"/>
      <c r="I23" s="27"/>
      <c r="J23" s="28"/>
      <c r="K23" s="1"/>
      <c r="L23" s="1"/>
      <c r="M23" s="32"/>
      <c r="N23" s="24"/>
      <c r="O23" s="32"/>
      <c r="Q23" s="32"/>
    </row>
    <row r="24" spans="1:17" s="9" customFormat="1" ht="22.5" customHeight="1" x14ac:dyDescent="0.25">
      <c r="G24" s="1"/>
      <c r="H24" s="1"/>
      <c r="I24" s="27"/>
      <c r="J24" s="28"/>
      <c r="K24" s="28"/>
      <c r="L24" s="1"/>
      <c r="M24" s="1"/>
      <c r="O24" s="32"/>
      <c r="Q24" s="32"/>
    </row>
    <row r="25" spans="1:17" ht="22.5" customHeight="1" x14ac:dyDescent="0.25">
      <c r="G25" s="24"/>
      <c r="I25" s="9"/>
      <c r="N25" s="9"/>
    </row>
    <row r="26" spans="1:17" ht="22.5" customHeight="1" x14ac:dyDescent="0.25">
      <c r="G26" s="24"/>
      <c r="I26" s="9"/>
      <c r="N26" s="9"/>
    </row>
    <row r="27" spans="1:17" ht="22.5" customHeight="1" x14ac:dyDescent="0.25">
      <c r="G27" s="24"/>
      <c r="I27" s="9"/>
    </row>
    <row r="28" spans="1:17" ht="22.5" customHeight="1" x14ac:dyDescent="0.25">
      <c r="F28" s="26"/>
      <c r="G28" s="24"/>
    </row>
    <row r="29" spans="1:17" ht="22.5" customHeight="1" x14ac:dyDescent="0.25">
      <c r="I29" s="29"/>
      <c r="J29" s="30"/>
    </row>
    <row r="30" spans="1:17" ht="22.5" customHeight="1" x14ac:dyDescent="0.25">
      <c r="I30" s="29"/>
    </row>
    <row r="31" spans="1:17" ht="22.5" customHeight="1" x14ac:dyDescent="0.25">
      <c r="I31" s="29"/>
    </row>
    <row r="32" spans="1:17" ht="22.5" customHeight="1" x14ac:dyDescent="0.25">
      <c r="I32" s="29"/>
    </row>
  </sheetData>
  <mergeCells count="5">
    <mergeCell ref="A2:N2"/>
    <mergeCell ref="A4:A8"/>
    <mergeCell ref="B4:N4"/>
    <mergeCell ref="A9:A11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2"/>
  <sheetViews>
    <sheetView zoomScale="75" zoomScaleNormal="75" workbookViewId="0">
      <selection activeCell="W5" sqref="W5:W1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6" width="21.140625" style="1" customWidth="1"/>
    <col min="7" max="7" width="21.140625" style="1" hidden="1" customWidth="1"/>
    <col min="8" max="8" width="21.140625" style="1" customWidth="1"/>
    <col min="9" max="9" width="21.140625" style="1" hidden="1" customWidth="1"/>
    <col min="10" max="10" width="21.140625" style="1" customWidth="1"/>
    <col min="11" max="11" width="21.140625" style="1" hidden="1" customWidth="1"/>
    <col min="12" max="12" width="21.140625" style="1" customWidth="1"/>
    <col min="13" max="13" width="21.140625" style="1" hidden="1" customWidth="1"/>
    <col min="14" max="14" width="21.140625" style="1" customWidth="1"/>
    <col min="15" max="15" width="21.140625" style="1" hidden="1" customWidth="1"/>
    <col min="16" max="16" width="21.140625" style="1" customWidth="1"/>
    <col min="17" max="17" width="21.140625" style="1" hidden="1" customWidth="1"/>
    <col min="18" max="18" width="21.140625" style="1" customWidth="1"/>
    <col min="19" max="19" width="21.140625" style="1" hidden="1" customWidth="1"/>
    <col min="20" max="20" width="21.140625" style="1" customWidth="1"/>
    <col min="21" max="21" width="21.140625" style="1" hidden="1" customWidth="1"/>
    <col min="22" max="22" width="21.140625" style="1" customWidth="1"/>
    <col min="23" max="23" width="12.7109375" style="39" bestFit="1" customWidth="1"/>
    <col min="24" max="16384" width="9.140625" style="1"/>
  </cols>
  <sheetData>
    <row r="2" spans="1:23" ht="42.75" customHeight="1" thickBot="1" x14ac:dyDescent="0.3">
      <c r="A2" s="85" t="s">
        <v>30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3" s="2" customFormat="1" ht="33" customHeight="1" thickBot="1" x14ac:dyDescent="0.3">
      <c r="A3" s="47" t="s">
        <v>0</v>
      </c>
      <c r="B3" s="48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/>
      <c r="H3" s="49" t="s">
        <v>6</v>
      </c>
      <c r="I3" s="49"/>
      <c r="J3" s="49" t="s">
        <v>7</v>
      </c>
      <c r="K3" s="49"/>
      <c r="L3" s="49" t="s">
        <v>8</v>
      </c>
      <c r="M3" s="49"/>
      <c r="N3" s="49" t="s">
        <v>9</v>
      </c>
      <c r="O3" s="49"/>
      <c r="P3" s="49" t="s">
        <v>10</v>
      </c>
      <c r="Q3" s="49"/>
      <c r="R3" s="49" t="s">
        <v>11</v>
      </c>
      <c r="S3" s="49"/>
      <c r="T3" s="49" t="s">
        <v>12</v>
      </c>
      <c r="U3" s="55"/>
      <c r="V3" s="50" t="s">
        <v>13</v>
      </c>
      <c r="W3" s="64"/>
    </row>
    <row r="4" spans="1:23" ht="22.5" customHeight="1" thickBot="1" x14ac:dyDescent="0.3">
      <c r="A4" s="94" t="s">
        <v>31</v>
      </c>
      <c r="B4" s="97" t="s">
        <v>20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</row>
    <row r="5" spans="1:23" ht="22.5" customHeight="1" x14ac:dyDescent="0.25">
      <c r="A5" s="95"/>
      <c r="B5" s="40" t="s">
        <v>14</v>
      </c>
      <c r="C5" s="37">
        <v>16275311</v>
      </c>
      <c r="D5" s="37">
        <v>14490886</v>
      </c>
      <c r="E5" s="37">
        <v>15574473</v>
      </c>
      <c r="F5" s="37">
        <v>14637662</v>
      </c>
      <c r="G5" s="37">
        <v>0.90434100301881926</v>
      </c>
      <c r="H5" s="37">
        <v>13931673</v>
      </c>
      <c r="I5" s="37">
        <v>0.85336737494343706</v>
      </c>
      <c r="J5" s="37">
        <v>12357740</v>
      </c>
      <c r="K5" s="37">
        <v>1.0586493265267061</v>
      </c>
      <c r="L5" s="37">
        <v>12183270</v>
      </c>
      <c r="M5" s="37">
        <v>1.031954232475973</v>
      </c>
      <c r="N5" s="37">
        <v>11174194</v>
      </c>
      <c r="O5" s="37">
        <v>0.88298918826115824</v>
      </c>
      <c r="P5" s="37">
        <v>10704030</v>
      </c>
      <c r="Q5" s="37">
        <v>1.1738171072252226</v>
      </c>
      <c r="R5" s="37">
        <v>12191876</v>
      </c>
      <c r="S5" s="37">
        <v>1.2692996303823245</v>
      </c>
      <c r="T5" s="37">
        <v>13498562</v>
      </c>
      <c r="U5" s="56">
        <v>1.1112365759456782</v>
      </c>
      <c r="V5" s="51">
        <v>16132489</v>
      </c>
      <c r="W5" s="39">
        <f>'2021'!C5/'2020'!V5</f>
        <v>1.0282712109706071</v>
      </c>
    </row>
    <row r="6" spans="1:23" ht="22.5" customHeight="1" x14ac:dyDescent="0.25">
      <c r="A6" s="95"/>
      <c r="B6" s="52" t="s">
        <v>15</v>
      </c>
      <c r="C6" s="3">
        <v>4608532</v>
      </c>
      <c r="D6" s="3">
        <v>3854485</v>
      </c>
      <c r="E6" s="3">
        <v>3501159</v>
      </c>
      <c r="F6" s="3">
        <v>2415140</v>
      </c>
      <c r="G6" s="3">
        <v>0.64080262625782047</v>
      </c>
      <c r="H6" s="3">
        <v>1006106</v>
      </c>
      <c r="I6" s="3">
        <v>0.71953067517230673</v>
      </c>
      <c r="J6" s="3">
        <v>898176</v>
      </c>
      <c r="K6" s="3">
        <v>1.2966748012361795</v>
      </c>
      <c r="L6" s="3">
        <v>1140439</v>
      </c>
      <c r="M6" s="3">
        <v>0.81939111605910109</v>
      </c>
      <c r="N6" s="3">
        <v>1171375</v>
      </c>
      <c r="O6" s="3">
        <v>1.0330465421412123</v>
      </c>
      <c r="P6" s="3">
        <v>958396</v>
      </c>
      <c r="Q6" s="3">
        <v>2.4067788165039636</v>
      </c>
      <c r="R6" s="3">
        <v>2988325</v>
      </c>
      <c r="S6" s="3">
        <v>1.9442861378214205</v>
      </c>
      <c r="T6" s="3">
        <v>3873301</v>
      </c>
      <c r="U6" s="54">
        <v>1.1309356246973901</v>
      </c>
      <c r="V6" s="20">
        <v>6026366</v>
      </c>
      <c r="W6" s="39">
        <f>'2021'!C6/'2020'!V6</f>
        <v>0.79888012112108686</v>
      </c>
    </row>
    <row r="7" spans="1:23" ht="22.5" customHeight="1" x14ac:dyDescent="0.25">
      <c r="A7" s="95"/>
      <c r="B7" s="52" t="s">
        <v>16</v>
      </c>
      <c r="C7" s="3">
        <v>2840207</v>
      </c>
      <c r="D7" s="3">
        <v>2189601</v>
      </c>
      <c r="E7" s="3">
        <v>1863174</v>
      </c>
      <c r="F7" s="3">
        <v>1772284</v>
      </c>
      <c r="G7" s="3">
        <v>0.88818977247832109</v>
      </c>
      <c r="H7" s="3">
        <v>1457443</v>
      </c>
      <c r="I7" s="3">
        <v>0.97001565050335792</v>
      </c>
      <c r="J7" s="3">
        <v>1250718</v>
      </c>
      <c r="K7" s="3">
        <v>0.9186129175707255</v>
      </c>
      <c r="L7" s="3">
        <v>1335709</v>
      </c>
      <c r="M7" s="3">
        <v>0.98586063629735809</v>
      </c>
      <c r="N7" s="3">
        <v>1347796</v>
      </c>
      <c r="O7" s="3">
        <v>0.93255497275913757</v>
      </c>
      <c r="P7" s="3">
        <v>1406039</v>
      </c>
      <c r="Q7" s="3">
        <v>1.3835411957780106</v>
      </c>
      <c r="R7" s="3">
        <v>1730290</v>
      </c>
      <c r="S7" s="3">
        <v>1.2312808614068051</v>
      </c>
      <c r="T7" s="3">
        <v>2084138</v>
      </c>
      <c r="U7" s="54">
        <v>1.2574393722897386</v>
      </c>
      <c r="V7" s="20">
        <v>2554158</v>
      </c>
      <c r="W7" s="39">
        <f>'2021'!C7/'2020'!V7</f>
        <v>1.0932131058454488</v>
      </c>
    </row>
    <row r="8" spans="1:23" ht="22.5" customHeight="1" thickBot="1" x14ac:dyDescent="0.3">
      <c r="A8" s="96"/>
      <c r="B8" s="43" t="s">
        <v>17</v>
      </c>
      <c r="C8" s="45">
        <v>146789</v>
      </c>
      <c r="D8" s="45">
        <v>131810</v>
      </c>
      <c r="E8" s="45">
        <v>114071</v>
      </c>
      <c r="F8" s="45">
        <v>93826</v>
      </c>
      <c r="G8" s="45">
        <v>0.59010531471956895</v>
      </c>
      <c r="H8" s="45">
        <v>67298</v>
      </c>
      <c r="I8" s="45">
        <v>1.1672338894883927</v>
      </c>
      <c r="J8" s="45">
        <v>71289</v>
      </c>
      <c r="K8" s="45">
        <v>0.95031409268697409</v>
      </c>
      <c r="L8" s="45">
        <v>61142</v>
      </c>
      <c r="M8" s="45">
        <v>0.90392626406246102</v>
      </c>
      <c r="N8" s="45">
        <v>73987</v>
      </c>
      <c r="O8" s="45">
        <v>1.0460020696791996</v>
      </c>
      <c r="P8" s="45">
        <v>74301</v>
      </c>
      <c r="Q8" s="45">
        <v>1.0196810405097021</v>
      </c>
      <c r="R8" s="45">
        <v>81268</v>
      </c>
      <c r="S8" s="45">
        <v>1.3997360965576124</v>
      </c>
      <c r="T8" s="45">
        <v>117181</v>
      </c>
      <c r="U8" s="57">
        <v>1.1582148039297233</v>
      </c>
      <c r="V8" s="53">
        <v>121388</v>
      </c>
      <c r="W8" s="39">
        <f>'2021'!C8/'2020'!V8</f>
        <v>1.1604524335189639</v>
      </c>
    </row>
    <row r="9" spans="1:23" ht="22.5" customHeight="1" x14ac:dyDescent="0.25">
      <c r="A9" s="91" t="s">
        <v>26</v>
      </c>
      <c r="B9" s="40" t="s">
        <v>14</v>
      </c>
      <c r="C9" s="11">
        <v>25.362000000000002</v>
      </c>
      <c r="D9" s="11">
        <v>24.564</v>
      </c>
      <c r="E9" s="11">
        <v>23.758000000000003</v>
      </c>
      <c r="F9" s="11">
        <v>23.596999999999998</v>
      </c>
      <c r="G9" s="11">
        <v>0.86227741908952582</v>
      </c>
      <c r="H9" s="11">
        <v>22.588000000000001</v>
      </c>
      <c r="I9" s="37">
        <v>0.95020984357115601</v>
      </c>
      <c r="J9" s="11">
        <v>21.582000000000001</v>
      </c>
      <c r="K9" s="37">
        <v>0.95487853844609527</v>
      </c>
      <c r="L9" s="11">
        <v>20.458000000000002</v>
      </c>
      <c r="M9" s="11">
        <v>1.0294349540078842</v>
      </c>
      <c r="N9" s="11">
        <v>19.088000000000001</v>
      </c>
      <c r="O9" s="11">
        <v>0.87148327801889203</v>
      </c>
      <c r="P9" s="11">
        <v>18.140999999999998</v>
      </c>
      <c r="Q9" s="11">
        <v>1.1332903679400046</v>
      </c>
      <c r="R9" s="11">
        <v>19.956</v>
      </c>
      <c r="S9" s="11">
        <v>1.2768443364524635</v>
      </c>
      <c r="T9" s="11">
        <v>22.16</v>
      </c>
      <c r="U9" s="58">
        <v>1.0502064944529923</v>
      </c>
      <c r="V9" s="41">
        <v>25.206</v>
      </c>
      <c r="W9" s="39">
        <f>'2021'!C9/'2020'!V9</f>
        <v>1.0449496151709909</v>
      </c>
    </row>
    <row r="10" spans="1:23" ht="22.5" customHeight="1" x14ac:dyDescent="0.25">
      <c r="A10" s="92"/>
      <c r="B10" s="38" t="s">
        <v>15</v>
      </c>
      <c r="C10" s="21">
        <v>6.992</v>
      </c>
      <c r="D10" s="21">
        <v>5.8449999999999998</v>
      </c>
      <c r="E10" s="21">
        <v>5.1840000000000002</v>
      </c>
      <c r="F10" s="21">
        <v>3.5009999999999999</v>
      </c>
      <c r="G10" s="21">
        <v>0.64221824686940965</v>
      </c>
      <c r="H10" s="36">
        <v>1.292</v>
      </c>
      <c r="I10" s="35">
        <v>0.74605385329619311</v>
      </c>
      <c r="J10" s="21">
        <v>1.222</v>
      </c>
      <c r="K10" s="35">
        <v>1.2775357809583074</v>
      </c>
      <c r="L10" s="36">
        <v>1.577</v>
      </c>
      <c r="M10" s="21">
        <v>0.7934729663906479</v>
      </c>
      <c r="N10" s="21">
        <v>1.623</v>
      </c>
      <c r="O10" s="21">
        <v>1.0484960098219767</v>
      </c>
      <c r="P10" s="21">
        <v>1.3240000000000001</v>
      </c>
      <c r="Q10" s="21">
        <v>2.2862997658079625</v>
      </c>
      <c r="R10" s="21">
        <v>4.3090000000000002</v>
      </c>
      <c r="S10" s="21">
        <v>1.9820742637644047</v>
      </c>
      <c r="T10" s="21">
        <v>5.718</v>
      </c>
      <c r="U10" s="59">
        <v>1.0961240310077518</v>
      </c>
      <c r="V10" s="42">
        <v>8.7070000000000007</v>
      </c>
      <c r="W10" s="39">
        <f>'2021'!C10/'2020'!V10</f>
        <v>0.76915125760882042</v>
      </c>
    </row>
    <row r="11" spans="1:23" ht="22.5" customHeight="1" thickBot="1" x14ac:dyDescent="0.3">
      <c r="A11" s="93"/>
      <c r="B11" s="43" t="s">
        <v>16</v>
      </c>
      <c r="C11" s="44">
        <v>2.2709999999999999</v>
      </c>
      <c r="D11" s="44">
        <v>1.994</v>
      </c>
      <c r="E11" s="44">
        <v>1.7</v>
      </c>
      <c r="F11" s="44">
        <v>1.597</v>
      </c>
      <c r="G11" s="44">
        <v>0.94059945504087195</v>
      </c>
      <c r="H11" s="44">
        <v>1.4450000000000001</v>
      </c>
      <c r="I11" s="45">
        <v>0.96349942062572425</v>
      </c>
      <c r="J11" s="44">
        <v>1.3160000000000001</v>
      </c>
      <c r="K11" s="45">
        <v>0.85447985568250151</v>
      </c>
      <c r="L11" s="44">
        <v>1.5149999999999999</v>
      </c>
      <c r="M11" s="44">
        <v>1.0028149190710767</v>
      </c>
      <c r="N11" s="44">
        <v>1.502</v>
      </c>
      <c r="O11" s="44">
        <v>0.90947368421052632</v>
      </c>
      <c r="P11" s="44">
        <v>1.518</v>
      </c>
      <c r="Q11" s="44">
        <v>1.2438271604938271</v>
      </c>
      <c r="R11" s="44">
        <v>1.75</v>
      </c>
      <c r="S11" s="44">
        <v>1.0527295285359801</v>
      </c>
      <c r="T11" s="44">
        <v>2.0289999999999999</v>
      </c>
      <c r="U11" s="60">
        <v>1.3341190335886857</v>
      </c>
      <c r="V11" s="46">
        <v>2.4129999999999998</v>
      </c>
      <c r="W11" s="39">
        <f>'2021'!C11/'2020'!V11</f>
        <v>1.1110650642353916</v>
      </c>
    </row>
    <row r="12" spans="1:23" ht="22.5" customHeight="1" thickBot="1" x14ac:dyDescent="0.3">
      <c r="A12" s="89" t="s">
        <v>18</v>
      </c>
      <c r="B12" s="90"/>
      <c r="C12" s="14">
        <f t="shared" ref="C12:V12" si="0">SUM(C5:C8)</f>
        <v>23870839</v>
      </c>
      <c r="D12" s="14">
        <f t="shared" si="0"/>
        <v>20666782</v>
      </c>
      <c r="E12" s="14">
        <f t="shared" si="0"/>
        <v>21052877</v>
      </c>
      <c r="F12" s="14">
        <f t="shared" si="0"/>
        <v>18918912</v>
      </c>
      <c r="G12" s="14"/>
      <c r="H12" s="14">
        <f t="shared" si="0"/>
        <v>16462520</v>
      </c>
      <c r="I12" s="14"/>
      <c r="J12" s="14">
        <f t="shared" si="0"/>
        <v>14577923</v>
      </c>
      <c r="K12" s="14"/>
      <c r="L12" s="14">
        <f t="shared" si="0"/>
        <v>14720560</v>
      </c>
      <c r="M12" s="14"/>
      <c r="N12" s="14">
        <f t="shared" si="0"/>
        <v>13767352</v>
      </c>
      <c r="O12" s="14"/>
      <c r="P12" s="14">
        <f t="shared" si="0"/>
        <v>13142766</v>
      </c>
      <c r="Q12" s="14"/>
      <c r="R12" s="14">
        <f t="shared" si="0"/>
        <v>16991759</v>
      </c>
      <c r="S12" s="14"/>
      <c r="T12" s="14">
        <f t="shared" si="0"/>
        <v>19573182</v>
      </c>
      <c r="U12" s="61"/>
      <c r="V12" s="15">
        <f t="shared" si="0"/>
        <v>24834401</v>
      </c>
    </row>
    <row r="15" spans="1:23" ht="22.5" customHeight="1" x14ac:dyDescent="0.25">
      <c r="E15" s="9"/>
      <c r="T15" s="26"/>
      <c r="U15" s="26"/>
      <c r="V15" s="26"/>
    </row>
    <row r="16" spans="1:23" ht="22.5" customHeight="1" x14ac:dyDescent="0.25">
      <c r="E16" s="9"/>
      <c r="T16" s="24"/>
      <c r="U16" s="24"/>
      <c r="V16" s="26"/>
    </row>
    <row r="17" spans="1:23" s="9" customFormat="1" ht="22.5" customHeight="1" x14ac:dyDescent="0.25">
      <c r="A17" s="1"/>
      <c r="B17" s="1"/>
      <c r="D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32"/>
      <c r="U17" s="32"/>
      <c r="V17" s="26"/>
      <c r="W17" s="65"/>
    </row>
    <row r="18" spans="1:23" s="9" customFormat="1" ht="22.5" customHeight="1" x14ac:dyDescent="0.25">
      <c r="A18" s="1"/>
      <c r="B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4"/>
      <c r="U18" s="24"/>
      <c r="V18" s="26"/>
      <c r="W18" s="65"/>
    </row>
    <row r="19" spans="1:23" s="9" customFormat="1" ht="24.75" customHeight="1" x14ac:dyDescent="0.25">
      <c r="A19" s="1"/>
      <c r="B19" s="23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  <c r="R19" s="1"/>
      <c r="S19" s="1"/>
      <c r="T19" s="24"/>
      <c r="U19" s="24"/>
      <c r="V19" s="24"/>
      <c r="W19" s="65"/>
    </row>
    <row r="20" spans="1:23" s="9" customFormat="1" ht="22.5" customHeight="1" x14ac:dyDescent="0.25">
      <c r="B20" s="1"/>
      <c r="F20" s="1"/>
      <c r="G20" s="1"/>
      <c r="H20" s="1"/>
      <c r="I20" s="1"/>
      <c r="J20" s="1"/>
      <c r="K20" s="1"/>
      <c r="L20" s="1"/>
      <c r="M20" s="1"/>
      <c r="T20" s="24"/>
      <c r="U20" s="24"/>
      <c r="V20" s="24"/>
      <c r="W20" s="65"/>
    </row>
    <row r="21" spans="1:23" s="9" customFormat="1" ht="22.5" customHeight="1" x14ac:dyDescent="0.25">
      <c r="B21" s="1"/>
      <c r="D21" s="1"/>
      <c r="F21" s="1"/>
      <c r="G21" s="1"/>
      <c r="H21" s="1"/>
      <c r="I21" s="1"/>
      <c r="J21" s="1"/>
      <c r="K21" s="1"/>
      <c r="L21" s="1"/>
      <c r="M21" s="1"/>
      <c r="P21" s="1"/>
      <c r="Q21" s="1"/>
      <c r="R21" s="1"/>
      <c r="S21" s="1"/>
      <c r="T21" s="26"/>
      <c r="U21" s="26"/>
      <c r="V21" s="24"/>
      <c r="W21" s="65"/>
    </row>
    <row r="22" spans="1:23" s="9" customFormat="1" ht="24.75" customHeight="1" x14ac:dyDescent="0.25">
      <c r="B22" s="1"/>
      <c r="D22" s="1"/>
      <c r="F22" s="1"/>
      <c r="G22" s="1"/>
      <c r="H22" s="1"/>
      <c r="I22" s="1"/>
      <c r="J22" s="1"/>
      <c r="K22" s="1"/>
      <c r="L22" s="27"/>
      <c r="M22" s="27"/>
      <c r="P22" s="1"/>
      <c r="Q22" s="1"/>
      <c r="R22" s="1"/>
      <c r="S22" s="1"/>
      <c r="T22" s="32"/>
      <c r="U22" s="32"/>
      <c r="V22" s="24"/>
      <c r="W22" s="65"/>
    </row>
    <row r="23" spans="1:23" s="9" customFormat="1" ht="22.5" customHeight="1" x14ac:dyDescent="0.25">
      <c r="D23" s="1"/>
      <c r="F23" s="1"/>
      <c r="G23" s="1"/>
      <c r="H23" s="1"/>
      <c r="I23" s="1"/>
      <c r="J23" s="1"/>
      <c r="K23" s="1"/>
      <c r="L23" s="27"/>
      <c r="M23" s="27"/>
      <c r="N23" s="28"/>
      <c r="O23" s="28"/>
      <c r="P23" s="1"/>
      <c r="Q23" s="1"/>
      <c r="R23" s="1"/>
      <c r="S23" s="1"/>
      <c r="T23" s="32"/>
      <c r="U23" s="32"/>
      <c r="V23" s="24"/>
      <c r="W23" s="65"/>
    </row>
    <row r="24" spans="1:23" s="9" customFormat="1" ht="22.5" customHeight="1" x14ac:dyDescent="0.25">
      <c r="H24" s="1"/>
      <c r="I24" s="1"/>
      <c r="J24" s="1"/>
      <c r="K24" s="1"/>
      <c r="L24" s="27"/>
      <c r="M24" s="27"/>
      <c r="N24" s="28"/>
      <c r="O24" s="28"/>
      <c r="P24" s="28"/>
      <c r="Q24" s="28"/>
      <c r="R24" s="1"/>
      <c r="S24" s="1"/>
      <c r="T24" s="1"/>
      <c r="U24" s="1"/>
      <c r="W24" s="65"/>
    </row>
    <row r="25" spans="1:23" ht="22.5" customHeight="1" x14ac:dyDescent="0.25">
      <c r="H25" s="24"/>
      <c r="I25" s="24"/>
      <c r="L25" s="9"/>
      <c r="M25" s="9"/>
      <c r="V25" s="9"/>
    </row>
    <row r="26" spans="1:23" ht="22.5" customHeight="1" x14ac:dyDescent="0.25">
      <c r="H26" s="24"/>
      <c r="I26" s="24"/>
      <c r="L26" s="9"/>
      <c r="M26" s="9"/>
      <c r="V26" s="9"/>
    </row>
    <row r="27" spans="1:23" ht="22.5" customHeight="1" x14ac:dyDescent="0.25">
      <c r="H27" s="24"/>
      <c r="I27" s="24"/>
      <c r="L27" s="9"/>
      <c r="M27" s="9"/>
    </row>
    <row r="28" spans="1:23" ht="22.5" customHeight="1" x14ac:dyDescent="0.25">
      <c r="F28" s="26"/>
      <c r="G28" s="26"/>
      <c r="H28" s="24"/>
      <c r="I28" s="24"/>
    </row>
    <row r="29" spans="1:23" ht="22.5" customHeight="1" x14ac:dyDescent="0.25">
      <c r="L29" s="29"/>
      <c r="M29" s="29"/>
      <c r="N29" s="30"/>
      <c r="O29" s="30"/>
    </row>
    <row r="30" spans="1:23" ht="22.5" customHeight="1" x14ac:dyDescent="0.25">
      <c r="L30" s="29"/>
      <c r="M30" s="29"/>
    </row>
    <row r="31" spans="1:23" ht="22.5" customHeight="1" x14ac:dyDescent="0.25">
      <c r="L31" s="29"/>
      <c r="M31" s="29"/>
    </row>
    <row r="32" spans="1:23" ht="22.5" customHeight="1" x14ac:dyDescent="0.25">
      <c r="L32" s="29"/>
      <c r="M32" s="29"/>
    </row>
  </sheetData>
  <mergeCells count="5">
    <mergeCell ref="A2:V2"/>
    <mergeCell ref="A4:A8"/>
    <mergeCell ref="B4:V4"/>
    <mergeCell ref="A9:A11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2"/>
  <sheetViews>
    <sheetView zoomScale="70" zoomScaleNormal="70" workbookViewId="0">
      <selection activeCell="AH5" sqref="AH5:AH11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21.140625" style="1" customWidth="1"/>
    <col min="4" max="4" width="21.140625" style="1" hidden="1" customWidth="1"/>
    <col min="5" max="5" width="21.140625" style="1" customWidth="1"/>
    <col min="6" max="6" width="21.140625" style="1" hidden="1" customWidth="1"/>
    <col min="7" max="7" width="21.140625" style="1" customWidth="1"/>
    <col min="8" max="8" width="21.140625" style="1" hidden="1" customWidth="1"/>
    <col min="9" max="9" width="21.140625" style="1" customWidth="1"/>
    <col min="10" max="11" width="21.140625" style="1" hidden="1" customWidth="1"/>
    <col min="12" max="12" width="21.140625" style="1" customWidth="1"/>
    <col min="13" max="14" width="21.140625" style="1" hidden="1" customWidth="1"/>
    <col min="15" max="15" width="21.140625" style="1" customWidth="1"/>
    <col min="16" max="17" width="21.140625" style="1" hidden="1" customWidth="1"/>
    <col min="18" max="18" width="21.140625" style="1" customWidth="1"/>
    <col min="19" max="20" width="21.140625" style="1" hidden="1" customWidth="1"/>
    <col min="21" max="21" width="21.140625" style="1" customWidth="1"/>
    <col min="22" max="23" width="21.140625" style="1" hidden="1" customWidth="1"/>
    <col min="24" max="24" width="21.140625" style="1" customWidth="1"/>
    <col min="25" max="26" width="21.140625" style="1" hidden="1" customWidth="1"/>
    <col min="27" max="27" width="21.140625" style="1" customWidth="1"/>
    <col min="28" max="29" width="21.140625" style="1" hidden="1" customWidth="1"/>
    <col min="30" max="30" width="21.140625" style="1" customWidth="1"/>
    <col min="31" max="32" width="21.140625" style="1" hidden="1" customWidth="1"/>
    <col min="33" max="33" width="21.140625" style="1" customWidth="1"/>
    <col min="34" max="34" width="9.140625" style="39"/>
    <col min="35" max="16384" width="9.140625" style="1"/>
  </cols>
  <sheetData>
    <row r="2" spans="1:34" ht="42.75" customHeight="1" thickBot="1" x14ac:dyDescent="0.3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4" s="2" customFormat="1" ht="33" customHeight="1" thickBot="1" x14ac:dyDescent="0.3">
      <c r="A3" s="47" t="s">
        <v>0</v>
      </c>
      <c r="B3" s="48" t="s">
        <v>1</v>
      </c>
      <c r="C3" s="49" t="s">
        <v>2</v>
      </c>
      <c r="D3" s="49"/>
      <c r="E3" s="49" t="s">
        <v>3</v>
      </c>
      <c r="F3" s="49"/>
      <c r="G3" s="49" t="s">
        <v>4</v>
      </c>
      <c r="H3" s="49"/>
      <c r="I3" s="49" t="s">
        <v>5</v>
      </c>
      <c r="J3" s="49"/>
      <c r="K3" s="49"/>
      <c r="L3" s="49" t="s">
        <v>6</v>
      </c>
      <c r="M3" s="49"/>
      <c r="N3" s="49"/>
      <c r="O3" s="49" t="s">
        <v>7</v>
      </c>
      <c r="P3" s="49"/>
      <c r="Q3" s="49"/>
      <c r="R3" s="49" t="s">
        <v>8</v>
      </c>
      <c r="S3" s="49"/>
      <c r="T3" s="49"/>
      <c r="U3" s="49" t="s">
        <v>9</v>
      </c>
      <c r="V3" s="49"/>
      <c r="W3" s="49"/>
      <c r="X3" s="49" t="s">
        <v>10</v>
      </c>
      <c r="Y3" s="49"/>
      <c r="Z3" s="49"/>
      <c r="AA3" s="49" t="s">
        <v>11</v>
      </c>
      <c r="AB3" s="49"/>
      <c r="AC3" s="49"/>
      <c r="AD3" s="49" t="s">
        <v>12</v>
      </c>
      <c r="AE3" s="55"/>
      <c r="AF3" s="55"/>
      <c r="AG3" s="50" t="s">
        <v>13</v>
      </c>
      <c r="AH3" s="64"/>
    </row>
    <row r="4" spans="1:34" ht="22.5" customHeight="1" thickBot="1" x14ac:dyDescent="0.3">
      <c r="A4" s="94" t="s">
        <v>31</v>
      </c>
      <c r="B4" s="97" t="s">
        <v>20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8"/>
    </row>
    <row r="5" spans="1:34" ht="22.5" customHeight="1" x14ac:dyDescent="0.25">
      <c r="A5" s="95"/>
      <c r="B5" s="40" t="s">
        <v>14</v>
      </c>
      <c r="C5" s="37">
        <v>16588574</v>
      </c>
      <c r="D5" s="37">
        <v>0.89036000602384802</v>
      </c>
      <c r="E5" s="37">
        <v>14407122</v>
      </c>
      <c r="F5" s="37">
        <v>1.0747771392308241</v>
      </c>
      <c r="G5" s="37">
        <v>16777313</v>
      </c>
      <c r="H5" s="37">
        <v>0.93984958592178369</v>
      </c>
      <c r="I5" s="37">
        <v>15376108</v>
      </c>
      <c r="J5" s="37"/>
      <c r="K5" s="37">
        <v>0.95176900518675733</v>
      </c>
      <c r="L5" s="37">
        <v>12665812</v>
      </c>
      <c r="M5" s="37"/>
      <c r="N5" s="37">
        <v>0.88702483901251483</v>
      </c>
      <c r="O5" s="37">
        <v>10352407</v>
      </c>
      <c r="P5" s="37"/>
      <c r="Q5" s="37">
        <v>0.98588172270981589</v>
      </c>
      <c r="R5" s="37">
        <v>9285868</v>
      </c>
      <c r="S5" s="37"/>
      <c r="T5" s="37">
        <v>0.91717527396175247</v>
      </c>
      <c r="U5" s="37">
        <v>10906793</v>
      </c>
      <c r="V5" s="37"/>
      <c r="W5" s="37">
        <v>0.95792412410237371</v>
      </c>
      <c r="X5" s="37">
        <v>11990377</v>
      </c>
      <c r="Y5" s="37"/>
      <c r="Z5" s="37">
        <v>1.1389986761995248</v>
      </c>
      <c r="AA5" s="37">
        <v>16842454</v>
      </c>
      <c r="AB5" s="37"/>
      <c r="AC5" s="37">
        <v>1.1071767790289206</v>
      </c>
      <c r="AD5" s="37">
        <v>18463898</v>
      </c>
      <c r="AE5" s="56"/>
      <c r="AF5" s="56">
        <v>1.1951264882881598</v>
      </c>
      <c r="AG5" s="51">
        <v>19811948</v>
      </c>
      <c r="AH5" s="39">
        <f>'2022'!D5/'2021'!AG5</f>
        <v>0.99972072408023682</v>
      </c>
    </row>
    <row r="6" spans="1:34" ht="22.5" customHeight="1" x14ac:dyDescent="0.25">
      <c r="A6" s="95"/>
      <c r="B6" s="52" t="s">
        <v>15</v>
      </c>
      <c r="C6" s="3">
        <v>4814344</v>
      </c>
      <c r="D6" s="3">
        <v>0.83638021825605202</v>
      </c>
      <c r="E6" s="3">
        <v>3694229</v>
      </c>
      <c r="F6" s="3">
        <v>0.90833379815980608</v>
      </c>
      <c r="G6" s="3">
        <v>3440668</v>
      </c>
      <c r="H6" s="3">
        <v>0.68981157382455349</v>
      </c>
      <c r="I6" s="3">
        <v>1698103</v>
      </c>
      <c r="J6" s="3"/>
      <c r="K6" s="3">
        <v>0.41658288960474343</v>
      </c>
      <c r="L6" s="3">
        <v>1155980</v>
      </c>
      <c r="M6" s="3"/>
      <c r="N6" s="3">
        <v>0.89272502102164186</v>
      </c>
      <c r="O6" s="3">
        <v>1026955</v>
      </c>
      <c r="P6" s="3"/>
      <c r="Q6" s="3">
        <v>1.2697277593701011</v>
      </c>
      <c r="R6" s="3">
        <v>1755826</v>
      </c>
      <c r="S6" s="3"/>
      <c r="T6" s="3">
        <v>1.0271263960632704</v>
      </c>
      <c r="U6" s="3">
        <v>927295</v>
      </c>
      <c r="V6" s="3"/>
      <c r="W6" s="3">
        <v>0.81818034361327496</v>
      </c>
      <c r="X6" s="3">
        <v>1187171</v>
      </c>
      <c r="Y6" s="3"/>
      <c r="Z6" s="3">
        <v>3.1180482806689511</v>
      </c>
      <c r="AA6" s="3">
        <v>2426320</v>
      </c>
      <c r="AB6" s="3"/>
      <c r="AC6" s="3">
        <v>1.2961444956622856</v>
      </c>
      <c r="AD6" s="3">
        <v>3291767</v>
      </c>
      <c r="AE6" s="62"/>
      <c r="AF6" s="66">
        <v>1.5558734010085971</v>
      </c>
      <c r="AG6" s="20">
        <v>5605694</v>
      </c>
      <c r="AH6" s="39">
        <f>'2022'!D6/'2021'!AG6</f>
        <v>0.72454935999003867</v>
      </c>
    </row>
    <row r="7" spans="1:34" ht="22.5" customHeight="1" x14ac:dyDescent="0.25">
      <c r="A7" s="95"/>
      <c r="B7" s="52" t="s">
        <v>16</v>
      </c>
      <c r="C7" s="3">
        <v>2792239</v>
      </c>
      <c r="D7" s="3">
        <v>0.77093007657540458</v>
      </c>
      <c r="E7" s="3">
        <v>2352073</v>
      </c>
      <c r="F7" s="3">
        <v>0.85091941408503191</v>
      </c>
      <c r="G7" s="3">
        <v>2096771</v>
      </c>
      <c r="H7" s="3">
        <v>0.95121765331633013</v>
      </c>
      <c r="I7" s="3">
        <v>1819638</v>
      </c>
      <c r="J7" s="3"/>
      <c r="K7" s="3">
        <v>0.82235296374621669</v>
      </c>
      <c r="L7" s="3">
        <v>1602663</v>
      </c>
      <c r="M7" s="3"/>
      <c r="N7" s="3">
        <v>0.85815911840119996</v>
      </c>
      <c r="O7" s="3">
        <v>1387379</v>
      </c>
      <c r="P7" s="3"/>
      <c r="Q7" s="3">
        <v>1.0679537673560306</v>
      </c>
      <c r="R7" s="3">
        <v>1561874</v>
      </c>
      <c r="S7" s="3"/>
      <c r="T7" s="3">
        <v>1.0090491267184694</v>
      </c>
      <c r="U7" s="3">
        <v>1391418</v>
      </c>
      <c r="V7" s="3"/>
      <c r="W7" s="3">
        <v>1.0432135130242262</v>
      </c>
      <c r="X7" s="3">
        <v>1238534</v>
      </c>
      <c r="Y7" s="3"/>
      <c r="Z7" s="3">
        <v>1.230613091102025</v>
      </c>
      <c r="AA7" s="3">
        <v>1667939</v>
      </c>
      <c r="AB7" s="3"/>
      <c r="AC7" s="3">
        <v>1.2045021354801797</v>
      </c>
      <c r="AD7" s="3">
        <v>1681334</v>
      </c>
      <c r="AE7" s="62"/>
      <c r="AF7" s="66">
        <v>1.2255224941918434</v>
      </c>
      <c r="AG7" s="20">
        <v>2026573</v>
      </c>
      <c r="AH7" s="39">
        <f>'2022'!D7/'2021'!AG7</f>
        <v>1.2250345780783618</v>
      </c>
    </row>
    <row r="8" spans="1:34" ht="22.5" customHeight="1" thickBot="1" x14ac:dyDescent="0.3">
      <c r="A8" s="96"/>
      <c r="B8" s="43" t="s">
        <v>17</v>
      </c>
      <c r="C8" s="45">
        <v>140865</v>
      </c>
      <c r="D8" s="45">
        <v>0.89795556887777694</v>
      </c>
      <c r="E8" s="45">
        <v>132945</v>
      </c>
      <c r="F8" s="45">
        <v>0.86541992261588652</v>
      </c>
      <c r="G8" s="45">
        <v>107009</v>
      </c>
      <c r="H8" s="45">
        <v>0.82252281473818933</v>
      </c>
      <c r="I8" s="45">
        <v>86520</v>
      </c>
      <c r="J8" s="45"/>
      <c r="K8" s="45">
        <v>0.71726387142156756</v>
      </c>
      <c r="L8" s="45">
        <v>72528</v>
      </c>
      <c r="M8" s="45"/>
      <c r="N8" s="45">
        <v>1.0593033968320009</v>
      </c>
      <c r="O8" s="45">
        <v>60227</v>
      </c>
      <c r="P8" s="45"/>
      <c r="Q8" s="45">
        <v>0.85766387521216458</v>
      </c>
      <c r="R8" s="45">
        <v>48123</v>
      </c>
      <c r="S8" s="45"/>
      <c r="T8" s="45">
        <v>1.2100847208138432</v>
      </c>
      <c r="U8" s="45">
        <v>52649</v>
      </c>
      <c r="V8" s="45"/>
      <c r="W8" s="45">
        <v>1.0042439888088448</v>
      </c>
      <c r="X8" s="45">
        <v>60818</v>
      </c>
      <c r="Y8" s="45"/>
      <c r="Z8" s="45">
        <v>1.0937672440478594</v>
      </c>
      <c r="AA8" s="45">
        <v>82791</v>
      </c>
      <c r="AB8" s="45"/>
      <c r="AC8" s="45">
        <v>1.4419082541713835</v>
      </c>
      <c r="AD8" s="45">
        <v>104158</v>
      </c>
      <c r="AE8" s="57"/>
      <c r="AF8" s="57">
        <v>1.035901724682329</v>
      </c>
      <c r="AG8" s="53">
        <v>129183</v>
      </c>
      <c r="AH8" s="39">
        <f>'2022'!D8/'2021'!AG8</f>
        <v>1.1185991964887021</v>
      </c>
    </row>
    <row r="9" spans="1:34" ht="22.5" customHeight="1" x14ac:dyDescent="0.25">
      <c r="A9" s="91" t="s">
        <v>26</v>
      </c>
      <c r="B9" s="40" t="s">
        <v>14</v>
      </c>
      <c r="C9" s="11">
        <v>26.338999999999999</v>
      </c>
      <c r="D9" s="11">
        <v>0.96853560444759867</v>
      </c>
      <c r="E9" s="11">
        <v>25.527999999999999</v>
      </c>
      <c r="F9" s="11">
        <v>0.96718775443738814</v>
      </c>
      <c r="G9" s="11">
        <v>26.062000000000001</v>
      </c>
      <c r="H9" s="11">
        <v>0.99322333529758378</v>
      </c>
      <c r="I9" s="11">
        <v>24.922000000000001</v>
      </c>
      <c r="J9" s="11"/>
      <c r="K9" s="11">
        <v>0.95724032716023233</v>
      </c>
      <c r="L9" s="11">
        <v>21.536000000000001</v>
      </c>
      <c r="M9" s="37"/>
      <c r="N9" s="37">
        <v>0.95546307774039307</v>
      </c>
      <c r="O9" s="11">
        <v>18.355</v>
      </c>
      <c r="P9" s="37"/>
      <c r="Q9" s="37">
        <v>0.94791956259846177</v>
      </c>
      <c r="R9" s="11">
        <v>15.795424420867855</v>
      </c>
      <c r="S9" s="11"/>
      <c r="T9" s="11">
        <v>0.93303353211457618</v>
      </c>
      <c r="U9" s="11">
        <v>18.940000000000001</v>
      </c>
      <c r="V9" s="11"/>
      <c r="W9" s="11">
        <v>0.95038767812238045</v>
      </c>
      <c r="X9" s="11">
        <v>20.617999999999999</v>
      </c>
      <c r="Y9" s="11"/>
      <c r="Z9" s="11">
        <v>1.1000496113775426</v>
      </c>
      <c r="AA9" s="11">
        <v>27.045999999999999</v>
      </c>
      <c r="AB9" s="11"/>
      <c r="AC9" s="11">
        <v>1.1104429745439968</v>
      </c>
      <c r="AD9" s="11">
        <v>29.425000000000001</v>
      </c>
      <c r="AE9" s="58"/>
      <c r="AF9" s="58">
        <v>1.1374548736462093</v>
      </c>
      <c r="AG9" s="41">
        <v>30.170999999999999</v>
      </c>
      <c r="AH9" s="39">
        <f>'2022'!D9/'2021'!AG9</f>
        <v>0.97878757747505885</v>
      </c>
    </row>
    <row r="10" spans="1:34" ht="22.5" customHeight="1" x14ac:dyDescent="0.25">
      <c r="A10" s="92"/>
      <c r="B10" s="63" t="s">
        <v>15</v>
      </c>
      <c r="C10" s="21">
        <v>6.6970000000000001</v>
      </c>
      <c r="D10" s="21">
        <v>0.83595537757437066</v>
      </c>
      <c r="E10" s="21">
        <v>5.86</v>
      </c>
      <c r="F10" s="21">
        <v>0.88691189050470498</v>
      </c>
      <c r="G10" s="21">
        <v>4.8259999999999996</v>
      </c>
      <c r="H10" s="21">
        <v>0.67534722222222221</v>
      </c>
      <c r="I10" s="21">
        <v>2.2999999999999998</v>
      </c>
      <c r="J10" s="21"/>
      <c r="K10" s="21">
        <v>0.36903741788060557</v>
      </c>
      <c r="L10" s="36">
        <v>1.4679441394611994</v>
      </c>
      <c r="M10" s="35"/>
      <c r="N10" s="35">
        <v>0.94582043343653244</v>
      </c>
      <c r="O10" s="21">
        <v>1.4344092484428668</v>
      </c>
      <c r="P10" s="35"/>
      <c r="Q10" s="35">
        <v>1.2905073649754502</v>
      </c>
      <c r="R10" s="36">
        <v>2.5815944722319903</v>
      </c>
      <c r="S10" s="21"/>
      <c r="T10" s="21">
        <v>1.0291693088142042</v>
      </c>
      <c r="U10" s="21">
        <v>1.2085176268859197</v>
      </c>
      <c r="V10" s="21"/>
      <c r="W10" s="21">
        <v>0.81577325939617995</v>
      </c>
      <c r="X10" s="21">
        <v>1.6060967037630829</v>
      </c>
      <c r="Y10" s="21"/>
      <c r="Z10" s="21">
        <v>3.2545317220543808</v>
      </c>
      <c r="AA10" s="21">
        <v>3.2003433908896994</v>
      </c>
      <c r="AB10" s="21"/>
      <c r="AC10" s="21">
        <v>1.3269900208865166</v>
      </c>
      <c r="AD10" s="21">
        <v>4.6423341785779613</v>
      </c>
      <c r="AE10" s="59"/>
      <c r="AF10" s="59">
        <v>1.5227352221056314</v>
      </c>
      <c r="AG10" s="42">
        <v>7.7522213329454281</v>
      </c>
      <c r="AH10" s="39">
        <f>'2022'!D10/'2021'!AG10</f>
        <v>0.70778969703284467</v>
      </c>
    </row>
    <row r="11" spans="1:34" ht="22.5" customHeight="1" thickBot="1" x14ac:dyDescent="0.3">
      <c r="A11" s="93"/>
      <c r="B11" s="43" t="s">
        <v>16</v>
      </c>
      <c r="C11" s="44">
        <v>2.681</v>
      </c>
      <c r="D11" s="44">
        <v>0.87802730074856894</v>
      </c>
      <c r="E11" s="44">
        <v>2.468</v>
      </c>
      <c r="F11" s="44">
        <v>0.85255767301905716</v>
      </c>
      <c r="G11" s="44">
        <v>2.0369999999999999</v>
      </c>
      <c r="H11" s="44">
        <v>0.93941176470588239</v>
      </c>
      <c r="I11" s="44">
        <v>1.9630000000000001</v>
      </c>
      <c r="J11" s="44"/>
      <c r="K11" s="44">
        <v>0.90482154038822793</v>
      </c>
      <c r="L11" s="44">
        <v>1.6984039609879682</v>
      </c>
      <c r="M11" s="45"/>
      <c r="N11" s="45">
        <v>0.91072664359861588</v>
      </c>
      <c r="O11" s="44">
        <v>1.4982985017043056</v>
      </c>
      <c r="P11" s="45"/>
      <c r="Q11" s="45">
        <v>1.1512158054711246</v>
      </c>
      <c r="R11" s="44">
        <v>1.805814945357217</v>
      </c>
      <c r="S11" s="44"/>
      <c r="T11" s="44">
        <v>0.99141914191419145</v>
      </c>
      <c r="U11" s="44">
        <v>1.5276950266184846</v>
      </c>
      <c r="V11" s="44"/>
      <c r="W11" s="44">
        <v>1.0106524633821572</v>
      </c>
      <c r="X11" s="44">
        <v>1.2741270054151721</v>
      </c>
      <c r="Y11" s="44"/>
      <c r="Z11" s="44">
        <v>1.1528326745718049</v>
      </c>
      <c r="AA11" s="44">
        <v>1.4853555228637374</v>
      </c>
      <c r="AB11" s="44"/>
      <c r="AC11" s="44">
        <v>1.1594285714285715</v>
      </c>
      <c r="AD11" s="44">
        <v>1.4987073834413436</v>
      </c>
      <c r="AE11" s="60"/>
      <c r="AF11" s="60">
        <v>1.1892557910300641</v>
      </c>
      <c r="AG11" s="46">
        <v>1.7727978730093894</v>
      </c>
      <c r="AH11" s="39">
        <f>'2022'!D11/'2021'!AG11</f>
        <v>1.3507987161428561</v>
      </c>
    </row>
    <row r="12" spans="1:34" ht="22.5" customHeight="1" thickBot="1" x14ac:dyDescent="0.3">
      <c r="A12" s="89" t="s">
        <v>18</v>
      </c>
      <c r="B12" s="90"/>
      <c r="C12" s="14">
        <f t="shared" ref="C12:AG12" si="0">SUM(C5:C8)</f>
        <v>24336022</v>
      </c>
      <c r="D12" s="14"/>
      <c r="E12" s="14">
        <f t="shared" si="0"/>
        <v>20586369</v>
      </c>
      <c r="F12" s="14"/>
      <c r="G12" s="14">
        <f t="shared" si="0"/>
        <v>22421761</v>
      </c>
      <c r="H12" s="14"/>
      <c r="I12" s="14">
        <f t="shared" si="0"/>
        <v>18980369</v>
      </c>
      <c r="J12" s="14"/>
      <c r="K12" s="14"/>
      <c r="L12" s="14">
        <f t="shared" si="0"/>
        <v>15496983</v>
      </c>
      <c r="M12" s="14"/>
      <c r="N12" s="14"/>
      <c r="O12" s="14">
        <f t="shared" si="0"/>
        <v>12826968</v>
      </c>
      <c r="P12" s="14"/>
      <c r="Q12" s="14"/>
      <c r="R12" s="14">
        <f>SUM(R5:R8)</f>
        <v>12651691</v>
      </c>
      <c r="S12" s="14"/>
      <c r="T12" s="14"/>
      <c r="U12" s="14">
        <f t="shared" si="0"/>
        <v>13278155</v>
      </c>
      <c r="V12" s="14"/>
      <c r="W12" s="14"/>
      <c r="X12" s="14">
        <f t="shared" si="0"/>
        <v>14476900</v>
      </c>
      <c r="Y12" s="14"/>
      <c r="Z12" s="14"/>
      <c r="AA12" s="14">
        <f t="shared" si="0"/>
        <v>21019504</v>
      </c>
      <c r="AB12" s="14"/>
      <c r="AC12" s="14"/>
      <c r="AD12" s="14">
        <f t="shared" si="0"/>
        <v>23541157</v>
      </c>
      <c r="AE12" s="61"/>
      <c r="AF12" s="61"/>
      <c r="AG12" s="15">
        <f t="shared" si="0"/>
        <v>27573398</v>
      </c>
    </row>
    <row r="15" spans="1:34" ht="22.5" customHeight="1" x14ac:dyDescent="0.25">
      <c r="G15" s="9"/>
      <c r="H15" s="9"/>
      <c r="AD15" s="26"/>
      <c r="AE15" s="26"/>
      <c r="AF15" s="26"/>
      <c r="AG15" s="26"/>
    </row>
    <row r="16" spans="1:34" ht="22.5" customHeight="1" x14ac:dyDescent="0.25">
      <c r="G16" s="9"/>
      <c r="H16" s="9"/>
      <c r="AD16" s="24"/>
      <c r="AE16" s="24"/>
      <c r="AF16" s="24"/>
      <c r="AG16" s="26"/>
    </row>
    <row r="17" spans="1:34" s="9" customFormat="1" ht="22.5" customHeight="1" x14ac:dyDescent="0.25">
      <c r="A17" s="1"/>
      <c r="B17" s="1"/>
      <c r="E17" s="1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32"/>
      <c r="AE17" s="32"/>
      <c r="AF17" s="32"/>
      <c r="AG17" s="26"/>
      <c r="AH17" s="65"/>
    </row>
    <row r="18" spans="1:34" s="9" customFormat="1" ht="22.5" customHeight="1" x14ac:dyDescent="0.25">
      <c r="A18" s="1"/>
      <c r="B18" s="1"/>
      <c r="E18" s="1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24"/>
      <c r="AE18" s="24"/>
      <c r="AF18" s="24"/>
      <c r="AG18" s="26"/>
      <c r="AH18" s="65"/>
    </row>
    <row r="19" spans="1:34" s="9" customFormat="1" ht="24.75" customHeight="1" x14ac:dyDescent="0.25">
      <c r="A19" s="1"/>
      <c r="B19" s="23"/>
      <c r="E19" s="1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AA19" s="1"/>
      <c r="AB19" s="1"/>
      <c r="AC19" s="1"/>
      <c r="AD19" s="24"/>
      <c r="AE19" s="24"/>
      <c r="AF19" s="24"/>
      <c r="AG19" s="24"/>
      <c r="AH19" s="65"/>
    </row>
    <row r="20" spans="1:34" s="9" customFormat="1" ht="22.5" customHeight="1" x14ac:dyDescent="0.25">
      <c r="B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AD20" s="24"/>
      <c r="AE20" s="24"/>
      <c r="AF20" s="24"/>
      <c r="AG20" s="24"/>
      <c r="AH20" s="65"/>
    </row>
    <row r="21" spans="1:34" s="9" customFormat="1" ht="22.5" customHeight="1" x14ac:dyDescent="0.25">
      <c r="B21" s="1"/>
      <c r="E21" s="1"/>
      <c r="F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X21" s="1"/>
      <c r="Y21" s="1"/>
      <c r="Z21" s="1"/>
      <c r="AA21" s="1"/>
      <c r="AB21" s="1"/>
      <c r="AC21" s="1"/>
      <c r="AD21" s="26"/>
      <c r="AE21" s="26"/>
      <c r="AF21" s="26"/>
      <c r="AG21" s="24"/>
      <c r="AH21" s="65"/>
    </row>
    <row r="22" spans="1:34" s="9" customFormat="1" ht="24.75" customHeight="1" x14ac:dyDescent="0.25">
      <c r="B22" s="1"/>
      <c r="E22" s="1"/>
      <c r="F22" s="1"/>
      <c r="I22" s="1"/>
      <c r="J22" s="1"/>
      <c r="K22" s="1"/>
      <c r="L22" s="1"/>
      <c r="M22" s="1"/>
      <c r="N22" s="1"/>
      <c r="O22" s="1"/>
      <c r="P22" s="1"/>
      <c r="Q22" s="1"/>
      <c r="R22" s="27"/>
      <c r="S22" s="27"/>
      <c r="T22" s="27"/>
      <c r="X22" s="1"/>
      <c r="Y22" s="1"/>
      <c r="Z22" s="1"/>
      <c r="AA22" s="1"/>
      <c r="AB22" s="1"/>
      <c r="AC22" s="1"/>
      <c r="AD22" s="32"/>
      <c r="AE22" s="32"/>
      <c r="AF22" s="32"/>
      <c r="AG22" s="24"/>
      <c r="AH22" s="65"/>
    </row>
    <row r="23" spans="1:34" s="9" customFormat="1" ht="22.5" customHeight="1" x14ac:dyDescent="0.25">
      <c r="E23" s="1"/>
      <c r="F23" s="1"/>
      <c r="I23" s="1"/>
      <c r="J23" s="1"/>
      <c r="K23" s="1"/>
      <c r="L23" s="1"/>
      <c r="M23" s="1"/>
      <c r="N23" s="1"/>
      <c r="O23" s="1"/>
      <c r="P23" s="1"/>
      <c r="Q23" s="1"/>
      <c r="R23" s="27"/>
      <c r="S23" s="27"/>
      <c r="T23" s="27"/>
      <c r="U23" s="28"/>
      <c r="V23" s="28"/>
      <c r="W23" s="28"/>
      <c r="X23" s="1"/>
      <c r="Y23" s="1"/>
      <c r="Z23" s="1"/>
      <c r="AA23" s="1"/>
      <c r="AB23" s="1"/>
      <c r="AC23" s="1"/>
      <c r="AD23" s="32"/>
      <c r="AE23" s="32"/>
      <c r="AF23" s="32"/>
      <c r="AG23" s="24"/>
      <c r="AH23" s="65"/>
    </row>
    <row r="24" spans="1:34" s="9" customFormat="1" ht="22.5" customHeight="1" x14ac:dyDescent="0.25">
      <c r="L24" s="1"/>
      <c r="M24" s="1"/>
      <c r="N24" s="1"/>
      <c r="O24" s="1"/>
      <c r="P24" s="1"/>
      <c r="Q24" s="1"/>
      <c r="R24" s="27"/>
      <c r="S24" s="27"/>
      <c r="T24" s="27"/>
      <c r="U24" s="28"/>
      <c r="V24" s="28"/>
      <c r="W24" s="28"/>
      <c r="X24" s="28"/>
      <c r="Y24" s="28"/>
      <c r="Z24" s="28"/>
      <c r="AA24" s="1"/>
      <c r="AB24" s="1"/>
      <c r="AC24" s="1"/>
      <c r="AD24" s="1"/>
      <c r="AE24" s="1"/>
      <c r="AF24" s="1"/>
      <c r="AH24" s="65"/>
    </row>
    <row r="25" spans="1:34" ht="22.5" customHeight="1" x14ac:dyDescent="0.25">
      <c r="L25" s="24"/>
      <c r="M25" s="24"/>
      <c r="N25" s="24"/>
      <c r="R25" s="9"/>
      <c r="S25" s="9"/>
      <c r="T25" s="9"/>
      <c r="AG25" s="9"/>
    </row>
    <row r="26" spans="1:34" ht="22.5" customHeight="1" x14ac:dyDescent="0.25">
      <c r="L26" s="24"/>
      <c r="M26" s="24"/>
      <c r="N26" s="24"/>
      <c r="R26" s="9"/>
      <c r="S26" s="9"/>
      <c r="T26" s="9"/>
      <c r="AG26" s="9"/>
    </row>
    <row r="27" spans="1:34" ht="22.5" customHeight="1" x14ac:dyDescent="0.25">
      <c r="L27" s="24"/>
      <c r="M27" s="24"/>
      <c r="N27" s="24"/>
      <c r="R27" s="9"/>
      <c r="S27" s="9"/>
      <c r="T27" s="9"/>
    </row>
    <row r="28" spans="1:34" ht="22.5" customHeight="1" x14ac:dyDescent="0.25">
      <c r="I28" s="26"/>
      <c r="J28" s="26"/>
      <c r="K28" s="26"/>
      <c r="L28" s="24"/>
      <c r="M28" s="24"/>
      <c r="N28" s="24"/>
    </row>
    <row r="29" spans="1:34" ht="22.5" customHeight="1" x14ac:dyDescent="0.25">
      <c r="R29" s="29"/>
      <c r="S29" s="29"/>
      <c r="T29" s="29"/>
      <c r="U29" s="30"/>
      <c r="V29" s="30"/>
      <c r="W29" s="30"/>
    </row>
    <row r="30" spans="1:34" ht="22.5" customHeight="1" x14ac:dyDescent="0.25">
      <c r="R30" s="29"/>
      <c r="S30" s="29"/>
      <c r="T30" s="29"/>
    </row>
    <row r="31" spans="1:34" ht="22.5" customHeight="1" x14ac:dyDescent="0.25">
      <c r="R31" s="29"/>
      <c r="S31" s="29"/>
      <c r="T31" s="29"/>
    </row>
    <row r="32" spans="1:34" ht="22.5" customHeight="1" x14ac:dyDescent="0.25">
      <c r="R32" s="29"/>
      <c r="S32" s="29"/>
      <c r="T32" s="29"/>
    </row>
  </sheetData>
  <mergeCells count="5">
    <mergeCell ref="A2:AG2"/>
    <mergeCell ref="A4:A8"/>
    <mergeCell ref="B4:AG4"/>
    <mergeCell ref="A9:A11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2025-01-22T12:08:32Z</dcterms:modified>
</cp:coreProperties>
</file>