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тдел реализации\для сайта\_ТСО\по факту\"/>
    </mc:Choice>
  </mc:AlternateContent>
  <bookViews>
    <workbookView xWindow="10425" yWindow="-30" windowWidth="14865" windowHeight="12315" tabRatio="579" firstSheet="8" activeTab="11"/>
  </bookViews>
  <sheets>
    <sheet name="2013" sheetId="9" state="hidden" r:id="rId1"/>
    <sheet name="2014" sheetId="8" state="hidden" r:id="rId2"/>
    <sheet name="2015 " sheetId="7" state="hidden" r:id="rId3"/>
    <sheet name="2016" sheetId="11" state="hidden" r:id="rId4"/>
    <sheet name="2017" sheetId="12" state="hidden" r:id="rId5"/>
    <sheet name="2018" sheetId="13" state="hidden" r:id="rId6"/>
    <sheet name="2019" sheetId="14" state="hidden" r:id="rId7"/>
    <sheet name="2020" sheetId="15" state="hidden" r:id="rId8"/>
    <sheet name="2021" sheetId="16" r:id="rId9"/>
    <sheet name="2022" sheetId="17" r:id="rId10"/>
    <sheet name="2023" sheetId="18" r:id="rId11"/>
    <sheet name="2024" sheetId="19" r:id="rId12"/>
  </sheets>
  <calcPr calcId="162913"/>
</workbook>
</file>

<file path=xl/calcChain.xml><?xml version="1.0" encoding="utf-8"?>
<calcChain xmlns="http://schemas.openxmlformats.org/spreadsheetml/2006/main">
  <c r="N19" i="19" l="1"/>
  <c r="M19" i="19"/>
  <c r="L19" i="19"/>
  <c r="K19" i="19"/>
  <c r="J19" i="19"/>
  <c r="I19" i="19"/>
  <c r="H19" i="19"/>
  <c r="G19" i="19"/>
  <c r="F19" i="19"/>
  <c r="E19" i="19"/>
  <c r="D19" i="19"/>
  <c r="C19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AH18" i="16" l="1"/>
  <c r="AH16" i="16"/>
  <c r="AH15" i="16"/>
  <c r="AH8" i="16"/>
  <c r="AH7" i="16"/>
  <c r="AH6" i="16"/>
  <c r="AH5" i="16"/>
  <c r="N19" i="18"/>
  <c r="M19" i="18"/>
  <c r="L19" i="18"/>
  <c r="K19" i="18"/>
  <c r="J19" i="18"/>
  <c r="I19" i="18"/>
  <c r="H19" i="18"/>
  <c r="G19" i="18"/>
  <c r="F19" i="18"/>
  <c r="E19" i="18"/>
  <c r="D19" i="18"/>
  <c r="C19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AH21" i="16" l="1"/>
  <c r="D19" i="17" l="1"/>
  <c r="D10" i="17"/>
  <c r="W23" i="15"/>
  <c r="W18" i="15"/>
  <c r="W16" i="15"/>
  <c r="W15" i="15"/>
  <c r="W8" i="15"/>
  <c r="W7" i="15"/>
  <c r="W6" i="15"/>
  <c r="W5" i="15"/>
  <c r="AS19" i="17"/>
  <c r="AO19" i="17"/>
  <c r="AK19" i="17"/>
  <c r="AG19" i="17"/>
  <c r="AC19" i="17"/>
  <c r="Y19" i="17"/>
  <c r="U19" i="17"/>
  <c r="Q19" i="17"/>
  <c r="M19" i="17"/>
  <c r="J19" i="17"/>
  <c r="G19" i="17"/>
  <c r="AS11" i="17"/>
  <c r="AO11" i="17"/>
  <c r="AK11" i="17"/>
  <c r="AG11" i="17"/>
  <c r="AC11" i="17"/>
  <c r="Y11" i="17"/>
  <c r="U11" i="17"/>
  <c r="Q11" i="17"/>
  <c r="M11" i="17"/>
  <c r="J11" i="17"/>
  <c r="G11" i="17"/>
  <c r="D11" i="17" l="1"/>
  <c r="AF21" i="16"/>
  <c r="Z21" i="16"/>
  <c r="W21" i="16"/>
  <c r="T21" i="16"/>
  <c r="Q21" i="16"/>
  <c r="O23" i="16"/>
  <c r="R23" i="16"/>
  <c r="U23" i="16"/>
  <c r="X23" i="16"/>
  <c r="AG25" i="16"/>
  <c r="AD25" i="16"/>
  <c r="AA25" i="16"/>
  <c r="X25" i="16"/>
  <c r="U25" i="16"/>
  <c r="R25" i="16"/>
  <c r="O25" i="16"/>
  <c r="L25" i="16"/>
  <c r="I25" i="16"/>
  <c r="G25" i="16"/>
  <c r="E25" i="16"/>
  <c r="C25" i="16"/>
  <c r="AG19" i="16"/>
  <c r="AD19" i="16"/>
  <c r="AA19" i="16"/>
  <c r="X19" i="16"/>
  <c r="U19" i="16"/>
  <c r="R19" i="16"/>
  <c r="O19" i="16"/>
  <c r="L19" i="16"/>
  <c r="I19" i="16"/>
  <c r="G19" i="16"/>
  <c r="E19" i="16"/>
  <c r="C19" i="16"/>
  <c r="AG11" i="16"/>
  <c r="AD11" i="16"/>
  <c r="AA11" i="16"/>
  <c r="X11" i="16"/>
  <c r="U11" i="16"/>
  <c r="R11" i="16"/>
  <c r="O11" i="16"/>
  <c r="L11" i="16"/>
  <c r="I11" i="16"/>
  <c r="G11" i="16"/>
  <c r="E11" i="16"/>
  <c r="C11" i="16"/>
  <c r="O23" i="14"/>
  <c r="O18" i="14"/>
  <c r="O16" i="14"/>
  <c r="O15" i="14"/>
  <c r="O8" i="14"/>
  <c r="O7" i="14"/>
  <c r="O6" i="14"/>
  <c r="O5" i="14"/>
  <c r="J11" i="15"/>
  <c r="Q6" i="14"/>
  <c r="Q7" i="14"/>
  <c r="Q8" i="14"/>
  <c r="Q15" i="14"/>
  <c r="Q16" i="14"/>
  <c r="Q18" i="14"/>
  <c r="Q23" i="14"/>
  <c r="Q5" i="14"/>
  <c r="V25" i="15"/>
  <c r="T25" i="15"/>
  <c r="R25" i="15"/>
  <c r="P25" i="15"/>
  <c r="N25" i="15"/>
  <c r="L25" i="15"/>
  <c r="J25" i="15"/>
  <c r="H25" i="15"/>
  <c r="F25" i="15"/>
  <c r="E25" i="15"/>
  <c r="D25" i="15"/>
  <c r="C25" i="15"/>
  <c r="V19" i="15"/>
  <c r="T19" i="15"/>
  <c r="R19" i="15"/>
  <c r="P19" i="15"/>
  <c r="N19" i="15"/>
  <c r="L19" i="15"/>
  <c r="J19" i="15"/>
  <c r="H19" i="15"/>
  <c r="F19" i="15"/>
  <c r="E19" i="15"/>
  <c r="D19" i="15"/>
  <c r="C19" i="15"/>
  <c r="V11" i="15"/>
  <c r="T11" i="15"/>
  <c r="R11" i="15"/>
  <c r="P11" i="15"/>
  <c r="N11" i="15"/>
  <c r="L11" i="15"/>
  <c r="H11" i="15"/>
  <c r="F11" i="15"/>
  <c r="E11" i="15"/>
  <c r="D11" i="15"/>
  <c r="C11" i="15"/>
  <c r="N25" i="14"/>
  <c r="M25" i="14"/>
  <c r="L25" i="14"/>
  <c r="K25" i="14"/>
  <c r="J25" i="14"/>
  <c r="I25" i="14"/>
  <c r="H25" i="14"/>
  <c r="G25" i="14"/>
  <c r="F25" i="14"/>
  <c r="E25" i="14"/>
  <c r="D25" i="14"/>
  <c r="C25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1" i="14"/>
  <c r="M11" i="14"/>
  <c r="L11" i="14"/>
  <c r="J11" i="14"/>
  <c r="E11" i="14"/>
  <c r="K11" i="14"/>
  <c r="I11" i="14"/>
  <c r="H11" i="14"/>
  <c r="G11" i="14"/>
  <c r="F11" i="14"/>
  <c r="D11" i="14"/>
  <c r="C11" i="14"/>
  <c r="Q19" i="14"/>
  <c r="Q25" i="14"/>
  <c r="Q11" i="14"/>
  <c r="G5" i="13"/>
  <c r="F5" i="13"/>
  <c r="D5" i="13"/>
  <c r="C5" i="13"/>
  <c r="E5" i="13"/>
  <c r="E11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J11" i="13"/>
  <c r="H11" i="13"/>
  <c r="G11" i="13"/>
  <c r="D11" i="13"/>
  <c r="C11" i="13"/>
  <c r="N11" i="13"/>
  <c r="M11" i="13"/>
  <c r="L11" i="13"/>
  <c r="K11" i="13"/>
  <c r="I11" i="13"/>
  <c r="F11" i="13"/>
  <c r="N5" i="12"/>
  <c r="N11" i="12"/>
  <c r="M5" i="12"/>
  <c r="M11" i="12"/>
  <c r="L5" i="12"/>
  <c r="K5" i="12"/>
  <c r="K25" i="12"/>
  <c r="K19" i="12"/>
  <c r="K11" i="12"/>
  <c r="J25" i="12"/>
  <c r="J19" i="12"/>
  <c r="J11" i="12"/>
  <c r="I5" i="12"/>
  <c r="I25" i="12"/>
  <c r="I19" i="12"/>
  <c r="I11" i="12"/>
  <c r="G5" i="12"/>
  <c r="H5" i="12"/>
  <c r="F25" i="12"/>
  <c r="G25" i="12"/>
  <c r="G19" i="12"/>
  <c r="G11" i="12"/>
  <c r="F5" i="12"/>
  <c r="E5" i="12"/>
  <c r="F11" i="12"/>
  <c r="H11" i="12"/>
  <c r="L11" i="12"/>
  <c r="E11" i="12"/>
  <c r="E19" i="12"/>
  <c r="F19" i="12"/>
  <c r="H19" i="12"/>
  <c r="L19" i="12"/>
  <c r="M19" i="12"/>
  <c r="N19" i="12"/>
  <c r="D5" i="12"/>
  <c r="D11" i="12"/>
  <c r="C5" i="12"/>
  <c r="C11" i="12"/>
  <c r="N25" i="12"/>
  <c r="M25" i="12"/>
  <c r="L25" i="12"/>
  <c r="H25" i="12"/>
  <c r="E25" i="12"/>
  <c r="D25" i="12"/>
  <c r="C25" i="12"/>
  <c r="D19" i="12"/>
  <c r="C19" i="12"/>
  <c r="N9" i="11"/>
  <c r="M9" i="11"/>
  <c r="L9" i="11"/>
  <c r="K9" i="11"/>
  <c r="J9" i="11"/>
  <c r="I9" i="11"/>
  <c r="H9" i="11"/>
  <c r="G9" i="11"/>
  <c r="F9" i="11"/>
  <c r="E9" i="11"/>
  <c r="D9" i="11"/>
  <c r="C9" i="11"/>
  <c r="D9" i="9"/>
  <c r="E9" i="9"/>
  <c r="F9" i="9"/>
  <c r="G9" i="9"/>
  <c r="H9" i="9"/>
  <c r="I9" i="9"/>
  <c r="J9" i="9"/>
  <c r="K9" i="9"/>
  <c r="L9" i="9"/>
  <c r="M9" i="9"/>
  <c r="N9" i="9"/>
  <c r="C9" i="9"/>
  <c r="D9" i="8"/>
  <c r="E9" i="8"/>
  <c r="F9" i="8"/>
  <c r="G9" i="8"/>
  <c r="H9" i="8"/>
  <c r="I9" i="8"/>
  <c r="J9" i="8"/>
  <c r="K9" i="8"/>
  <c r="L9" i="8"/>
  <c r="M9" i="8"/>
  <c r="N9" i="8"/>
  <c r="C9" i="8"/>
  <c r="D9" i="7"/>
  <c r="E9" i="7"/>
  <c r="F9" i="7"/>
  <c r="G9" i="7"/>
  <c r="H9" i="7"/>
  <c r="I9" i="7"/>
  <c r="J9" i="7"/>
  <c r="K9" i="7"/>
  <c r="L9" i="7"/>
  <c r="M9" i="7"/>
  <c r="N9" i="7"/>
  <c r="C9" i="7"/>
</calcChain>
</file>

<file path=xl/sharedStrings.xml><?xml version="1.0" encoding="utf-8"?>
<sst xmlns="http://schemas.openxmlformats.org/spreadsheetml/2006/main" count="371" uniqueCount="38">
  <si>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</si>
  <si>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</si>
  <si>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</si>
  <si>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</si>
  <si>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</si>
  <si>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</si>
  <si>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</si>
  <si>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</si>
  <si>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</si>
  <si>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</si>
  <si>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</si>
  <si>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</si>
  <si>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</si>
  <si>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</si>
  <si>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</si>
  <si>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</si>
  <si>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</si>
  <si>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</si>
  <si>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</si>
  <si>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Прочие потребители, кВтч</t>
  </si>
  <si>
    <t>Информация о фактическом полезном отпуске электрической энергии (мощности) потребителям ООО "РУСЭНЕРГОСБЫТ" в границах Брянской области в разрезе ТСО за 2015 год</t>
  </si>
  <si>
    <t>ОАО "МРСК Центра" "Брянскэнерго"</t>
  </si>
  <si>
    <t>Информация о фактическом полезном отпуске электрической энергии (мощности) потребителям ООО "РУСЭНЕРГОСБЫТ" в границах Брянской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</si>
  <si>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Брянской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</si>
  <si>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Брянской области в разрезе ТСО за 2016 год</t>
  </si>
  <si>
    <t>ПАО "МРСК Центра" "Брянскэнерго"</t>
  </si>
  <si>
    <t>Информация о фактическом полезном отпуске электрической энергии (мощности) потребителям ООО "РУСЭНЕРГОСБЫТ" в границах Брянской области в разрезе ТСО за 2017 год</t>
  </si>
  <si>
    <t>ООО "БрянскЭлектро"</t>
  </si>
  <si>
    <t>Население, кВтч</t>
  </si>
  <si>
    <t>ООО "НК "РУССНЕФТЬ-БРЯНСК"</t>
  </si>
  <si>
    <t>Информация о фактическом полезном отпуске электрической энергии (мощности) потребителям ООО "РУСЭНЕРГОСБЫТ" в границах Брянской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</si>
  <si>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Брянской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</si>
  <si>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Брянской области в разрезе ТСО за 2020 год</t>
  </si>
  <si>
    <t>Информация о фактическом полезном отпуске электрической энергии (мощности) потребителям ООО "РУСЭНЕРГОСБЫТ" в границах Брянской области в разрезе ТСО за 2021 год</t>
  </si>
  <si>
    <t>филиал ПАО "Россети Центр" "Брянскэнерго"</t>
  </si>
  <si>
    <t>Информация о фактическом полезном отпуске электрической энергии (мощности) потребителям ООО "РУСЭНЕРГОСБЫТ" в границах Брянской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</si>
  <si>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Брянской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</si>
  <si>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Брянской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</si>
</sst>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0" xfId="0" applyNumberFormat="1" applyFont="1"/>
    <xf numFmtId="3" fontId="2" fillId="0" borderId="8" xfId="0" applyNumberFormat="1" applyFont="1" applyBorder="1" applyAlignment="1">
      <alignment horizontal="center" vertical="center" wrapText="1"/>
    </xf>
    <xf numFmtId="3" fontId="5" fillId="0" borderId="3" xfId="0" applyNumberFormat="1" applyFont="1" applyBorder="1"/>
    <xf numFmtId="3" fontId="5" fillId="0" borderId="3" xfId="0" applyNumberFormat="1" applyFont="1" applyBorder="1" applyAlignment="1">
      <alignment horizontal="center" vertical="center"/>
    </xf>
    <xf numFmtId="3" fontId="0" fillId="0" borderId="0" xfId="0" applyNumberFormat="1"/>
    <xf numFmtId="3" fontId="2" fillId="0" borderId="8" xfId="0" applyNumberFormat="1" applyFont="1" applyBorder="1" applyAlignment="1">
      <alignment horizontal="center" vertical="center" wrapText="1"/>
    </xf>
    <xf numFmtId="4" fontId="0" fillId="0" borderId="0" xfId="0" applyNumberFormat="1"/>
    <xf numFmtId="3" fontId="6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7" fillId="0" borderId="0" xfId="0" applyNumberFormat="1" applyFont="1"/>
    <xf numFmtId="0" fontId="7" fillId="0" borderId="0" xfId="0" applyFont="1"/>
    <xf numFmtId="165" fontId="2" fillId="0" borderId="3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4" fontId="3" fillId="0" borderId="3" xfId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8" fillId="0" borderId="0" xfId="0" applyFont="1"/>
    <xf numFmtId="3" fontId="2" fillId="0" borderId="8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zoomScale="70" zoomScaleNormal="70" workbookViewId="0">
      <selection activeCell="J29" sqref="J2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s="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22.5" customHeight="1" x14ac:dyDescent="0.25">
      <c r="A4" s="39" t="s">
        <v>21</v>
      </c>
      <c r="B4" s="34" t="s">
        <v>19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4" ht="15" x14ac:dyDescent="0.25">
      <c r="A5" s="40"/>
      <c r="B5" s="4" t="s">
        <v>14</v>
      </c>
      <c r="C5" s="3">
        <v>9861232</v>
      </c>
      <c r="D5" s="3">
        <v>9062197</v>
      </c>
      <c r="E5" s="3">
        <v>10995551</v>
      </c>
      <c r="F5" s="3">
        <v>9799022</v>
      </c>
      <c r="G5" s="3">
        <v>8919104</v>
      </c>
      <c r="H5" s="3">
        <v>8877700</v>
      </c>
      <c r="I5" s="3">
        <v>9192225</v>
      </c>
      <c r="J5" s="3">
        <v>8940485</v>
      </c>
      <c r="K5" s="3">
        <v>8299219</v>
      </c>
      <c r="L5" s="3">
        <v>8781079</v>
      </c>
      <c r="M5" s="3">
        <v>8919437</v>
      </c>
      <c r="N5" s="3">
        <v>9590962</v>
      </c>
    </row>
    <row r="6" spans="1:14" ht="15" x14ac:dyDescent="0.25">
      <c r="A6" s="40"/>
      <c r="B6" s="4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5" x14ac:dyDescent="0.25">
      <c r="A7" s="40"/>
      <c r="B7" s="4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5" x14ac:dyDescent="0.25">
      <c r="A8" s="40"/>
      <c r="B8" s="4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37" t="s">
        <v>18</v>
      </c>
      <c r="B9" s="38"/>
      <c r="C9" s="8">
        <f t="shared" ref="C9:N9" si="0">SUM(C5:C8,)</f>
        <v>9861232</v>
      </c>
      <c r="D9" s="8">
        <f t="shared" si="0"/>
        <v>9062197</v>
      </c>
      <c r="E9" s="8">
        <f t="shared" si="0"/>
        <v>10995551</v>
      </c>
      <c r="F9" s="8">
        <f t="shared" si="0"/>
        <v>9799022</v>
      </c>
      <c r="G9" s="8">
        <f t="shared" si="0"/>
        <v>8919104</v>
      </c>
      <c r="H9" s="8">
        <f t="shared" si="0"/>
        <v>8877700</v>
      </c>
      <c r="I9" s="8">
        <f t="shared" si="0"/>
        <v>9192225</v>
      </c>
      <c r="J9" s="8">
        <f t="shared" si="0"/>
        <v>8940485</v>
      </c>
      <c r="K9" s="8">
        <f t="shared" si="0"/>
        <v>8299219</v>
      </c>
      <c r="L9" s="8">
        <f t="shared" si="0"/>
        <v>8781079</v>
      </c>
      <c r="M9" s="8">
        <f t="shared" si="0"/>
        <v>8919437</v>
      </c>
      <c r="N9" s="8">
        <f t="shared" si="0"/>
        <v>9590962</v>
      </c>
    </row>
    <row r="11" spans="1:14" ht="22.5" customHeight="1" x14ac:dyDescent="0.25">
      <c r="M11" s="9"/>
    </row>
  </sheetData>
  <mergeCells count="4">
    <mergeCell ref="A2:N2"/>
    <mergeCell ref="B4:N4"/>
    <mergeCell ref="A9:B9"/>
    <mergeCell ref="A4:A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"/>
  <sheetViews>
    <sheetView zoomScale="70" zoomScaleNormal="70" workbookViewId="0">
      <selection activeCell="AT13" sqref="AT13:AU24"/>
    </sheetView>
  </sheetViews>
  <sheetFormatPr defaultRowHeight="15" x14ac:dyDescent="0.25"/>
  <cols>
    <col min="1" max="1" width="16.28515625" customWidth="1"/>
    <col min="2" max="2" width="11.42578125" customWidth="1"/>
    <col min="3" max="3" width="11.42578125" hidden="1" customWidth="1"/>
    <col min="4" max="4" width="20.28515625" customWidth="1"/>
    <col min="5" max="6" width="20.28515625" hidden="1" customWidth="1"/>
    <col min="7" max="7" width="20.28515625" customWidth="1"/>
    <col min="8" max="9" width="20.28515625" hidden="1" customWidth="1"/>
    <col min="10" max="10" width="20.28515625" customWidth="1"/>
    <col min="11" max="12" width="20.28515625" hidden="1" customWidth="1"/>
    <col min="13" max="13" width="20.28515625" customWidth="1"/>
    <col min="14" max="16" width="20.28515625" hidden="1" customWidth="1"/>
    <col min="17" max="17" width="20.28515625" customWidth="1"/>
    <col min="18" max="20" width="20.28515625" hidden="1" customWidth="1"/>
    <col min="21" max="21" width="20.28515625" customWidth="1"/>
    <col min="22" max="24" width="20.28515625" hidden="1" customWidth="1"/>
    <col min="25" max="25" width="20.28515625" customWidth="1"/>
    <col min="26" max="28" width="20.28515625" hidden="1" customWidth="1"/>
    <col min="29" max="29" width="20.28515625" customWidth="1"/>
    <col min="30" max="32" width="20.28515625" hidden="1" customWidth="1"/>
    <col min="33" max="33" width="20.28515625" customWidth="1"/>
    <col min="34" max="36" width="20.28515625" hidden="1" customWidth="1"/>
    <col min="37" max="37" width="20.28515625" customWidth="1"/>
    <col min="38" max="40" width="20.28515625" hidden="1" customWidth="1"/>
    <col min="41" max="41" width="20.28515625" customWidth="1"/>
    <col min="42" max="44" width="20.28515625" hidden="1" customWidth="1"/>
    <col min="45" max="45" width="20.28515625" customWidth="1"/>
    <col min="46" max="46" width="14.85546875" style="30" customWidth="1"/>
  </cols>
  <sheetData>
    <row r="1" spans="1:4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25.5" customHeight="1" x14ac:dyDescent="0.25">
      <c r="A2" s="33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</row>
    <row r="3" spans="1:45" ht="28.5" x14ac:dyDescent="0.25">
      <c r="A3" s="5" t="s">
        <v>0</v>
      </c>
      <c r="B3" s="6" t="s">
        <v>1</v>
      </c>
      <c r="C3" s="6"/>
      <c r="D3" s="25" t="s">
        <v>2</v>
      </c>
      <c r="E3" s="25"/>
      <c r="F3" s="25"/>
      <c r="G3" s="25" t="s">
        <v>3</v>
      </c>
      <c r="H3" s="25"/>
      <c r="I3" s="25"/>
      <c r="J3" s="25" t="s">
        <v>4</v>
      </c>
      <c r="K3" s="25"/>
      <c r="L3" s="25"/>
      <c r="M3" s="25" t="s">
        <v>5</v>
      </c>
      <c r="N3" s="25"/>
      <c r="O3" s="25"/>
      <c r="P3" s="25"/>
      <c r="Q3" s="25" t="s">
        <v>6</v>
      </c>
      <c r="R3" s="25"/>
      <c r="S3" s="25"/>
      <c r="T3" s="25"/>
      <c r="U3" s="25" t="s">
        <v>7</v>
      </c>
      <c r="V3" s="25"/>
      <c r="W3" s="25"/>
      <c r="X3" s="25"/>
      <c r="Y3" s="7" t="s">
        <v>8</v>
      </c>
      <c r="Z3" s="7"/>
      <c r="AA3" s="7"/>
      <c r="AB3" s="7"/>
      <c r="AC3" s="7" t="s">
        <v>9</v>
      </c>
      <c r="AD3" s="7"/>
      <c r="AE3" s="7"/>
      <c r="AF3" s="7"/>
      <c r="AG3" s="7" t="s">
        <v>10</v>
      </c>
      <c r="AH3" s="7"/>
      <c r="AI3" s="7"/>
      <c r="AJ3" s="7"/>
      <c r="AK3" s="7" t="s">
        <v>11</v>
      </c>
      <c r="AL3" s="7"/>
      <c r="AM3" s="7"/>
      <c r="AN3" s="7"/>
      <c r="AO3" s="7" t="s">
        <v>12</v>
      </c>
      <c r="AP3" s="7"/>
      <c r="AQ3" s="7"/>
      <c r="AR3" s="7"/>
      <c r="AS3" s="7" t="s">
        <v>13</v>
      </c>
    </row>
    <row r="4" spans="1:45" ht="30.75" customHeight="1" x14ac:dyDescent="0.25">
      <c r="A4" s="39" t="s">
        <v>34</v>
      </c>
      <c r="B4" s="34" t="s">
        <v>19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6"/>
    </row>
    <row r="5" spans="1:45" ht="27" customHeight="1" x14ac:dyDescent="0.25">
      <c r="A5" s="40"/>
      <c r="B5" s="4" t="s">
        <v>14</v>
      </c>
      <c r="C5" s="4">
        <v>0.88555129764717122</v>
      </c>
      <c r="D5" s="3">
        <v>6491169</v>
      </c>
      <c r="E5" s="3"/>
      <c r="F5" s="3">
        <v>0.97639272424942836</v>
      </c>
      <c r="G5" s="3">
        <v>4781796</v>
      </c>
      <c r="H5" s="3"/>
      <c r="I5" s="3">
        <v>0.96883269000654959</v>
      </c>
      <c r="J5" s="3">
        <v>3886579</v>
      </c>
      <c r="K5" s="3"/>
      <c r="L5" s="3">
        <v>0.74910800532693911</v>
      </c>
      <c r="M5" s="3">
        <v>3116709</v>
      </c>
      <c r="N5" s="23"/>
      <c r="O5" s="23"/>
      <c r="P5" s="23">
        <v>0.85857903525881074</v>
      </c>
      <c r="Q5" s="3">
        <v>2311624</v>
      </c>
      <c r="R5" s="3"/>
      <c r="S5" s="3"/>
      <c r="T5" s="3">
        <v>0.89125229925845784</v>
      </c>
      <c r="U5" s="12">
        <v>2002962</v>
      </c>
      <c r="V5" s="12"/>
      <c r="W5" s="12"/>
      <c r="X5" s="12">
        <v>1.0636425757917676</v>
      </c>
      <c r="Y5" s="17">
        <v>2254927</v>
      </c>
      <c r="Z5" s="17"/>
      <c r="AA5" s="17"/>
      <c r="AB5" s="17">
        <v>1.0071108449666175</v>
      </c>
      <c r="AC5" s="17">
        <v>2481944</v>
      </c>
      <c r="AD5" s="17"/>
      <c r="AE5" s="17"/>
      <c r="AF5" s="17">
        <v>1.0826594791276267</v>
      </c>
      <c r="AG5" s="17">
        <v>2748064</v>
      </c>
      <c r="AH5" s="17"/>
      <c r="AI5" s="17"/>
      <c r="AJ5" s="17">
        <v>1.1453924819683343</v>
      </c>
      <c r="AK5" s="17">
        <v>3191571</v>
      </c>
      <c r="AL5" s="17"/>
      <c r="AM5" s="17"/>
      <c r="AN5" s="17">
        <v>1.0771628536268283</v>
      </c>
      <c r="AO5" s="17">
        <v>4048699</v>
      </c>
      <c r="AP5" s="17"/>
      <c r="AQ5" s="17"/>
      <c r="AR5" s="17">
        <v>1.2384026819493521</v>
      </c>
      <c r="AS5" s="3">
        <v>4672747</v>
      </c>
    </row>
    <row r="6" spans="1:45" ht="27" customHeight="1" x14ac:dyDescent="0.25">
      <c r="A6" s="40"/>
      <c r="B6" s="4" t="s">
        <v>15</v>
      </c>
      <c r="C6" s="4">
        <v>0.97813795593658326</v>
      </c>
      <c r="D6" s="3">
        <v>1475214</v>
      </c>
      <c r="E6" s="3"/>
      <c r="F6" s="3">
        <v>0.91910629913672071</v>
      </c>
      <c r="G6" s="3">
        <v>1173974</v>
      </c>
      <c r="H6" s="3"/>
      <c r="I6" s="3">
        <v>1.0727075206083008</v>
      </c>
      <c r="J6" s="3">
        <v>1333139</v>
      </c>
      <c r="K6" s="3"/>
      <c r="L6" s="3">
        <v>0.72248553453066922</v>
      </c>
      <c r="M6" s="3">
        <v>1087170</v>
      </c>
      <c r="N6" s="23"/>
      <c r="O6" s="23"/>
      <c r="P6" s="23">
        <v>0.68646612942165686</v>
      </c>
      <c r="Q6" s="3">
        <v>677262</v>
      </c>
      <c r="R6" s="3"/>
      <c r="S6" s="3"/>
      <c r="T6" s="3">
        <v>0.92200994146993687</v>
      </c>
      <c r="U6" s="12">
        <v>512859</v>
      </c>
      <c r="V6" s="12"/>
      <c r="W6" s="12"/>
      <c r="X6" s="12">
        <v>0.94514924023452274</v>
      </c>
      <c r="Y6" s="17">
        <v>592412</v>
      </c>
      <c r="Z6" s="17"/>
      <c r="AA6" s="17"/>
      <c r="AB6" s="17">
        <v>0.99219800540312042</v>
      </c>
      <c r="AC6" s="18">
        <v>540771</v>
      </c>
      <c r="AD6" s="18"/>
      <c r="AE6" s="18"/>
      <c r="AF6" s="18">
        <v>1.5325491612432676</v>
      </c>
      <c r="AG6" s="18">
        <v>572129</v>
      </c>
      <c r="AH6" s="18"/>
      <c r="AI6" s="18"/>
      <c r="AJ6" s="18">
        <v>1.2443139762754871</v>
      </c>
      <c r="AK6" s="18">
        <v>1020889</v>
      </c>
      <c r="AL6" s="18"/>
      <c r="AM6" s="18"/>
      <c r="AN6" s="18">
        <v>1.1100833336397971</v>
      </c>
      <c r="AO6" s="18">
        <v>1155746</v>
      </c>
      <c r="AP6" s="18"/>
      <c r="AQ6" s="18"/>
      <c r="AR6" s="18">
        <v>1.3246433898647603</v>
      </c>
      <c r="AS6" s="3">
        <v>1444256</v>
      </c>
    </row>
    <row r="7" spans="1:45" ht="25.5" customHeight="1" x14ac:dyDescent="0.25">
      <c r="A7" s="40"/>
      <c r="B7" s="4" t="s">
        <v>16</v>
      </c>
      <c r="C7" s="4">
        <v>0.98705089028229753</v>
      </c>
      <c r="D7" s="3">
        <v>613363</v>
      </c>
      <c r="E7" s="3"/>
      <c r="F7" s="3">
        <v>0.99396235012673373</v>
      </c>
      <c r="G7" s="3">
        <v>537748</v>
      </c>
      <c r="H7" s="3"/>
      <c r="I7" s="3">
        <v>0.9193062056202671</v>
      </c>
      <c r="J7" s="3">
        <v>554758</v>
      </c>
      <c r="K7" s="3"/>
      <c r="L7" s="3">
        <v>0.76303901437371668</v>
      </c>
      <c r="M7" s="3">
        <v>438973</v>
      </c>
      <c r="N7" s="23"/>
      <c r="O7" s="23"/>
      <c r="P7" s="23">
        <v>0.76622328156235586</v>
      </c>
      <c r="Q7" s="3">
        <v>329385</v>
      </c>
      <c r="R7" s="3"/>
      <c r="S7" s="3"/>
      <c r="T7" s="3">
        <v>0.97403542220661277</v>
      </c>
      <c r="U7" s="12">
        <v>337959</v>
      </c>
      <c r="V7" s="12"/>
      <c r="W7" s="12"/>
      <c r="X7" s="12">
        <v>1.0097387127514359</v>
      </c>
      <c r="Y7" s="17">
        <v>350216</v>
      </c>
      <c r="Z7" s="17"/>
      <c r="AA7" s="17"/>
      <c r="AB7" s="17">
        <v>1.0451726655634945</v>
      </c>
      <c r="AC7" s="18">
        <v>314604</v>
      </c>
      <c r="AD7" s="18"/>
      <c r="AE7" s="18"/>
      <c r="AF7" s="18">
        <v>1.0722981980360515</v>
      </c>
      <c r="AG7" s="18">
        <v>317930</v>
      </c>
      <c r="AH7" s="18"/>
      <c r="AI7" s="18"/>
      <c r="AJ7" s="18">
        <v>1.2724055429590708</v>
      </c>
      <c r="AK7" s="18">
        <v>409979</v>
      </c>
      <c r="AL7" s="18"/>
      <c r="AM7" s="18"/>
      <c r="AN7" s="18">
        <v>1.0367726299126687</v>
      </c>
      <c r="AO7" s="18">
        <v>519105</v>
      </c>
      <c r="AP7" s="18"/>
      <c r="AQ7" s="18"/>
      <c r="AR7" s="18">
        <v>1.3703055148811001</v>
      </c>
      <c r="AS7" s="3">
        <v>617622</v>
      </c>
    </row>
    <row r="8" spans="1:45" ht="27" customHeight="1" x14ac:dyDescent="0.25">
      <c r="A8" s="40"/>
      <c r="B8" s="4" t="s">
        <v>17</v>
      </c>
      <c r="C8" s="4">
        <v>1.107949959644875</v>
      </c>
      <c r="D8" s="3">
        <v>6669</v>
      </c>
      <c r="E8" s="3"/>
      <c r="F8" s="3">
        <v>1.1600801311236568</v>
      </c>
      <c r="G8" s="3">
        <v>6030</v>
      </c>
      <c r="H8" s="3"/>
      <c r="I8" s="3">
        <v>1.0216640502354788</v>
      </c>
      <c r="J8" s="3">
        <v>5698</v>
      </c>
      <c r="K8" s="3"/>
      <c r="L8" s="3">
        <v>0.42086662569145666</v>
      </c>
      <c r="M8" s="3">
        <v>3665</v>
      </c>
      <c r="N8" s="23"/>
      <c r="O8" s="23"/>
      <c r="P8" s="23">
        <v>0.5093099671412924</v>
      </c>
      <c r="Q8" s="3">
        <v>1192</v>
      </c>
      <c r="R8" s="3"/>
      <c r="S8" s="3"/>
      <c r="T8" s="3">
        <v>0.73548387096774193</v>
      </c>
      <c r="U8" s="12">
        <v>983</v>
      </c>
      <c r="V8" s="12"/>
      <c r="W8" s="12"/>
      <c r="X8" s="12">
        <v>0.84113060428849906</v>
      </c>
      <c r="Y8" s="17">
        <v>976</v>
      </c>
      <c r="Z8" s="17"/>
      <c r="AA8" s="17"/>
      <c r="AB8" s="17">
        <v>1.3707995365005794</v>
      </c>
      <c r="AC8" s="18">
        <v>1256</v>
      </c>
      <c r="AD8" s="18"/>
      <c r="AE8" s="18"/>
      <c r="AF8" s="18">
        <v>1.6728655959425189</v>
      </c>
      <c r="AG8" s="18">
        <v>1689</v>
      </c>
      <c r="AH8" s="18"/>
      <c r="AI8" s="18"/>
      <c r="AJ8" s="18">
        <v>1.6371905002526528</v>
      </c>
      <c r="AK8" s="18">
        <v>1353</v>
      </c>
      <c r="AL8" s="18"/>
      <c r="AM8" s="18"/>
      <c r="AN8" s="18">
        <v>1.3932098765432099</v>
      </c>
      <c r="AO8" s="18">
        <v>4923</v>
      </c>
      <c r="AP8" s="18"/>
      <c r="AQ8" s="18"/>
      <c r="AR8" s="18">
        <v>1.0693398316349136</v>
      </c>
      <c r="AS8" s="3">
        <v>5117</v>
      </c>
    </row>
    <row r="9" spans="1:45" ht="23.25" customHeight="1" x14ac:dyDescent="0.25">
      <c r="A9" s="28"/>
      <c r="B9" s="44" t="s">
        <v>28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6"/>
    </row>
    <row r="10" spans="1:45" ht="30" customHeight="1" x14ac:dyDescent="0.25">
      <c r="A10" s="28"/>
      <c r="B10" s="11"/>
      <c r="C10" s="11"/>
      <c r="D10" s="12">
        <f>C10*'2021'!AG10</f>
        <v>0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8"/>
      <c r="Z10" s="18"/>
      <c r="AA10" s="18"/>
      <c r="AB10" s="18"/>
      <c r="AC10" s="18"/>
      <c r="AD10" s="18"/>
      <c r="AE10" s="18"/>
      <c r="AF10" s="18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</row>
    <row r="11" spans="1:45" ht="27" customHeight="1" x14ac:dyDescent="0.25">
      <c r="A11" s="37" t="s">
        <v>18</v>
      </c>
      <c r="B11" s="38"/>
      <c r="C11" s="27"/>
      <c r="D11" s="8">
        <f>SUM(D5:D8,)+D10</f>
        <v>8586415</v>
      </c>
      <c r="E11" s="8"/>
      <c r="F11" s="8"/>
      <c r="G11" s="8">
        <f>SUM(G5:G8,)+G10</f>
        <v>6499548</v>
      </c>
      <c r="H11" s="8"/>
      <c r="I11" s="8"/>
      <c r="J11" s="8">
        <f>SUM(J5:J8,)+J10</f>
        <v>5780174</v>
      </c>
      <c r="K11" s="8"/>
      <c r="L11" s="8"/>
      <c r="M11" s="8">
        <f>SUM(M5:M8,)+M10</f>
        <v>4646517</v>
      </c>
      <c r="N11" s="8"/>
      <c r="O11" s="8"/>
      <c r="P11" s="8"/>
      <c r="Q11" s="8">
        <f>SUM(Q5:Q8,)+Q10</f>
        <v>3319463</v>
      </c>
      <c r="R11" s="8"/>
      <c r="S11" s="8"/>
      <c r="T11" s="8"/>
      <c r="U11" s="16">
        <f>SUM(U5:U8,)+U10</f>
        <v>2854763</v>
      </c>
      <c r="V11" s="16"/>
      <c r="W11" s="16"/>
      <c r="X11" s="16"/>
      <c r="Y11" s="8">
        <f>SUM(Y5:Y8,)+Y10</f>
        <v>3198531</v>
      </c>
      <c r="Z11" s="8"/>
      <c r="AA11" s="8"/>
      <c r="AB11" s="8"/>
      <c r="AC11" s="8">
        <f>SUM(AC5:AC8,)+AC10</f>
        <v>3338575</v>
      </c>
      <c r="AD11" s="8"/>
      <c r="AE11" s="8"/>
      <c r="AF11" s="8"/>
      <c r="AG11" s="8">
        <f>SUM(AG5:AG8,)+AG10</f>
        <v>3639812</v>
      </c>
      <c r="AH11" s="8"/>
      <c r="AI11" s="8"/>
      <c r="AJ11" s="8"/>
      <c r="AK11" s="8">
        <f>SUM(AK5:AK8,)+AK10</f>
        <v>4623792</v>
      </c>
      <c r="AL11" s="8"/>
      <c r="AM11" s="8"/>
      <c r="AN11" s="8"/>
      <c r="AO11" s="8">
        <f>SUM(AO5:AO8,)+AO10</f>
        <v>5728473</v>
      </c>
      <c r="AP11" s="8"/>
      <c r="AQ11" s="8"/>
      <c r="AR11" s="8"/>
      <c r="AS11" s="8">
        <f>SUM(AS5:AS8,)+AS10</f>
        <v>6739742</v>
      </c>
    </row>
    <row r="12" spans="1:45" ht="30.75" customHeight="1" x14ac:dyDescent="0.25">
      <c r="A12" s="41" t="s">
        <v>27</v>
      </c>
      <c r="B12" s="34" t="s">
        <v>19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6"/>
    </row>
    <row r="13" spans="1:45" ht="27" customHeight="1" x14ac:dyDescent="0.25">
      <c r="A13" s="42"/>
      <c r="B13" s="4" t="s">
        <v>14</v>
      </c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23"/>
      <c r="O13" s="23"/>
      <c r="P13" s="2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27" customHeight="1" x14ac:dyDescent="0.25">
      <c r="A14" s="42"/>
      <c r="B14" s="4" t="s">
        <v>15</v>
      </c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23"/>
      <c r="O14" s="23"/>
      <c r="P14" s="2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25.5" customHeight="1" x14ac:dyDescent="0.25">
      <c r="A15" s="42"/>
      <c r="B15" s="4" t="s">
        <v>16</v>
      </c>
      <c r="C15" s="4">
        <v>1.0410998657815504</v>
      </c>
      <c r="D15" s="3">
        <v>628303</v>
      </c>
      <c r="E15" s="3"/>
      <c r="F15" s="3">
        <v>1.0133981294700165</v>
      </c>
      <c r="G15" s="3">
        <v>481668</v>
      </c>
      <c r="H15" s="3"/>
      <c r="I15" s="3">
        <v>0.79052706630040215</v>
      </c>
      <c r="J15" s="3">
        <v>436406</v>
      </c>
      <c r="K15" s="3"/>
      <c r="L15" s="3">
        <v>0.61750486436992102</v>
      </c>
      <c r="M15" s="3">
        <v>338898</v>
      </c>
      <c r="N15" s="23"/>
      <c r="O15" s="23"/>
      <c r="P15" s="23">
        <v>0.63149056372957879</v>
      </c>
      <c r="Q15" s="3">
        <v>192218</v>
      </c>
      <c r="R15" s="3"/>
      <c r="S15" s="3"/>
      <c r="T15" s="3">
        <v>0.74860433580473029</v>
      </c>
      <c r="U15" s="3">
        <v>118459</v>
      </c>
      <c r="V15" s="3"/>
      <c r="W15" s="3"/>
      <c r="X15" s="3">
        <v>1.465088924437753</v>
      </c>
      <c r="Y15" s="18">
        <v>126339</v>
      </c>
      <c r="Z15" s="18"/>
      <c r="AA15" s="18"/>
      <c r="AB15" s="18">
        <v>0.74162625646295643</v>
      </c>
      <c r="AC15" s="18">
        <v>144334</v>
      </c>
      <c r="AD15" s="18"/>
      <c r="AE15" s="18"/>
      <c r="AF15" s="18">
        <v>1.4361905586709103</v>
      </c>
      <c r="AG15" s="3">
        <v>187583</v>
      </c>
      <c r="AH15" s="3"/>
      <c r="AI15" s="3"/>
      <c r="AJ15" s="3">
        <v>1.7060150753768843</v>
      </c>
      <c r="AK15" s="3">
        <v>361131</v>
      </c>
      <c r="AL15" s="3"/>
      <c r="AM15" s="3"/>
      <c r="AN15" s="3">
        <v>1.2436693107744692</v>
      </c>
      <c r="AO15" s="3">
        <v>437577</v>
      </c>
      <c r="AP15" s="3"/>
      <c r="AQ15" s="3"/>
      <c r="AR15" s="3">
        <v>1.4384802307790687</v>
      </c>
      <c r="AS15" s="3">
        <v>531162</v>
      </c>
    </row>
    <row r="16" spans="1:45" ht="27" customHeight="1" x14ac:dyDescent="0.25">
      <c r="A16" s="42"/>
      <c r="B16" s="4" t="s">
        <v>17</v>
      </c>
      <c r="C16" s="4">
        <v>1.2051282051282051</v>
      </c>
      <c r="D16" s="3">
        <v>9016</v>
      </c>
      <c r="E16" s="3"/>
      <c r="F16" s="3">
        <v>0.67677171652535595</v>
      </c>
      <c r="G16" s="3">
        <v>7563</v>
      </c>
      <c r="H16" s="3"/>
      <c r="I16" s="3">
        <v>1.2424063349485877</v>
      </c>
      <c r="J16" s="3">
        <v>8353</v>
      </c>
      <c r="K16" s="3"/>
      <c r="L16" s="3">
        <v>1.0392884322678844</v>
      </c>
      <c r="M16" s="3">
        <v>6661</v>
      </c>
      <c r="N16" s="23"/>
      <c r="O16" s="23"/>
      <c r="P16" s="23">
        <v>1.0824713958810068</v>
      </c>
      <c r="Q16" s="3">
        <v>4436</v>
      </c>
      <c r="R16" s="3"/>
      <c r="S16" s="3"/>
      <c r="T16" s="3">
        <v>0.76348723152376119</v>
      </c>
      <c r="U16" s="3">
        <v>3502</v>
      </c>
      <c r="V16" s="3"/>
      <c r="W16" s="3"/>
      <c r="X16" s="3">
        <v>1.5105770295713812</v>
      </c>
      <c r="Y16" s="18">
        <v>3127</v>
      </c>
      <c r="Z16" s="18"/>
      <c r="AA16" s="18"/>
      <c r="AB16" s="18">
        <v>0.98555612581567564</v>
      </c>
      <c r="AC16" s="18">
        <v>3758</v>
      </c>
      <c r="AD16" s="18"/>
      <c r="AE16" s="18"/>
      <c r="AF16" s="18">
        <v>0.73954768635619694</v>
      </c>
      <c r="AG16" s="3">
        <v>4043</v>
      </c>
      <c r="AH16" s="3"/>
      <c r="AI16" s="3"/>
      <c r="AJ16" s="3">
        <v>1.0220299768634946</v>
      </c>
      <c r="AK16" s="3">
        <v>4830</v>
      </c>
      <c r="AL16" s="3"/>
      <c r="AM16" s="3"/>
      <c r="AN16" s="3">
        <v>0.67696850393700791</v>
      </c>
      <c r="AO16" s="3">
        <v>10492</v>
      </c>
      <c r="AP16" s="3"/>
      <c r="AQ16" s="3"/>
      <c r="AR16" s="3">
        <v>1.4741203838325094</v>
      </c>
      <c r="AS16" s="3">
        <v>12561</v>
      </c>
    </row>
    <row r="17" spans="1:45" ht="23.25" customHeight="1" x14ac:dyDescent="0.25">
      <c r="A17" s="42"/>
      <c r="B17" s="44" t="s">
        <v>28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6"/>
    </row>
    <row r="18" spans="1:45" ht="30" customHeight="1" x14ac:dyDescent="0.25">
      <c r="A18" s="43"/>
      <c r="B18" s="11"/>
      <c r="C18" s="11">
        <v>1.2009132420091324</v>
      </c>
      <c r="D18" s="12">
        <v>384</v>
      </c>
      <c r="E18" s="12"/>
      <c r="F18" s="12">
        <v>0.70532319391634979</v>
      </c>
      <c r="G18" s="12">
        <v>266</v>
      </c>
      <c r="H18" s="12"/>
      <c r="I18" s="12">
        <v>1.2425876010781671</v>
      </c>
      <c r="J18" s="12">
        <v>166</v>
      </c>
      <c r="K18" s="12"/>
      <c r="L18" s="12">
        <v>0</v>
      </c>
      <c r="M18" s="12">
        <v>210</v>
      </c>
      <c r="N18" s="24"/>
      <c r="O18" s="24"/>
      <c r="P18" s="24">
        <v>0.9509803921568627</v>
      </c>
      <c r="Q18" s="12">
        <v>186</v>
      </c>
      <c r="R18" s="12"/>
      <c r="S18" s="12"/>
      <c r="T18" s="12">
        <v>1.0824742268041236</v>
      </c>
      <c r="U18" s="12">
        <v>159</v>
      </c>
      <c r="V18" s="12"/>
      <c r="W18" s="12"/>
      <c r="X18" s="12">
        <v>0.82619047619047614</v>
      </c>
      <c r="Y18" s="18">
        <v>185</v>
      </c>
      <c r="Z18" s="18"/>
      <c r="AA18" s="18"/>
      <c r="AB18" s="18">
        <v>0.91066282420749278</v>
      </c>
      <c r="AC18" s="18">
        <v>171</v>
      </c>
      <c r="AD18" s="18"/>
      <c r="AE18" s="18"/>
      <c r="AF18" s="18">
        <v>1.1550632911392404</v>
      </c>
      <c r="AG18" s="18">
        <v>181</v>
      </c>
      <c r="AH18" s="18"/>
      <c r="AI18" s="18"/>
      <c r="AJ18" s="18">
        <v>1.0767123287671232</v>
      </c>
      <c r="AK18" s="18">
        <v>193</v>
      </c>
      <c r="AL18" s="18"/>
      <c r="AM18" s="18"/>
      <c r="AN18" s="18">
        <v>0.8854961832061069</v>
      </c>
      <c r="AO18" s="18">
        <v>212</v>
      </c>
      <c r="AP18" s="18"/>
      <c r="AQ18" s="18"/>
      <c r="AR18" s="18">
        <v>0.9454022988505747</v>
      </c>
      <c r="AS18" s="12">
        <v>202</v>
      </c>
    </row>
    <row r="19" spans="1:45" ht="27" customHeight="1" x14ac:dyDescent="0.25">
      <c r="A19" s="37" t="s">
        <v>18</v>
      </c>
      <c r="B19" s="38"/>
      <c r="C19" s="27"/>
      <c r="D19" s="8">
        <f>SUM(D13:D16,)+D18</f>
        <v>637703</v>
      </c>
      <c r="E19" s="8"/>
      <c r="F19" s="8"/>
      <c r="G19" s="8">
        <f>SUM(G13:G16,)+G18</f>
        <v>489497</v>
      </c>
      <c r="H19" s="8"/>
      <c r="I19" s="8"/>
      <c r="J19" s="8">
        <f>SUM(J13:J16,)+J18</f>
        <v>444925</v>
      </c>
      <c r="K19" s="8"/>
      <c r="L19" s="8"/>
      <c r="M19" s="8">
        <f>SUM(M13:M16,)+M18</f>
        <v>345769</v>
      </c>
      <c r="N19" s="8"/>
      <c r="O19" s="8"/>
      <c r="P19" s="8"/>
      <c r="Q19" s="8">
        <f>SUM(Q13:Q16,)+Q18</f>
        <v>196840</v>
      </c>
      <c r="R19" s="8"/>
      <c r="S19" s="8"/>
      <c r="T19" s="8"/>
      <c r="U19" s="8">
        <f>SUM(U13:U16,)+U18</f>
        <v>122120</v>
      </c>
      <c r="V19" s="8"/>
      <c r="W19" s="8"/>
      <c r="X19" s="8"/>
      <c r="Y19" s="8">
        <f>SUM(Y13:Y16,)+Y18</f>
        <v>129651</v>
      </c>
      <c r="Z19" s="8"/>
      <c r="AA19" s="8"/>
      <c r="AB19" s="8"/>
      <c r="AC19" s="8">
        <f>SUM(AC13:AC16,)+AC18</f>
        <v>148263</v>
      </c>
      <c r="AD19" s="8"/>
      <c r="AE19" s="8"/>
      <c r="AF19" s="8"/>
      <c r="AG19" s="8">
        <f>SUM(AG13:AG16,)+AG18</f>
        <v>191807</v>
      </c>
      <c r="AH19" s="8"/>
      <c r="AI19" s="8"/>
      <c r="AJ19" s="8"/>
      <c r="AK19" s="8">
        <f>SUM(AK13:AK16,)+AK18</f>
        <v>366154</v>
      </c>
      <c r="AL19" s="8"/>
      <c r="AM19" s="8"/>
      <c r="AN19" s="8"/>
      <c r="AO19" s="8">
        <f>SUM(AO13:AO16,)+AO18</f>
        <v>448281</v>
      </c>
      <c r="AP19" s="8"/>
      <c r="AQ19" s="8"/>
      <c r="AR19" s="8"/>
      <c r="AS19" s="8">
        <f>SUM(AS13:AS16,)+AS18</f>
        <v>543925</v>
      </c>
    </row>
    <row r="21" spans="1:45" x14ac:dyDescent="0.25">
      <c r="D21" s="13"/>
      <c r="E21" s="13"/>
      <c r="F21" s="13"/>
      <c r="G21" s="13"/>
      <c r="H21" s="13"/>
      <c r="I21" s="13"/>
      <c r="M21" s="13"/>
      <c r="N21" s="13"/>
      <c r="O21" s="13"/>
      <c r="P21" s="13"/>
    </row>
    <row r="22" spans="1:45" x14ac:dyDescent="0.25">
      <c r="D22" s="13"/>
      <c r="E22" s="13"/>
      <c r="F22" s="13"/>
      <c r="M22" s="13"/>
      <c r="N22" s="13"/>
      <c r="O22" s="13"/>
      <c r="P22" s="13"/>
      <c r="Q22" s="13"/>
      <c r="R22" s="13"/>
      <c r="S22" s="13"/>
      <c r="T22" s="13"/>
      <c r="AC22" s="13"/>
      <c r="AD22" s="13"/>
      <c r="AE22" s="13"/>
      <c r="AF22" s="13"/>
    </row>
    <row r="23" spans="1:45" x14ac:dyDescent="0.25">
      <c r="J23" s="13"/>
      <c r="K23" s="13"/>
      <c r="L23" s="13"/>
      <c r="M23" s="13"/>
      <c r="N23" s="13"/>
      <c r="O23" s="13"/>
      <c r="P23" s="13"/>
      <c r="AC23" s="13"/>
      <c r="AD23" s="13"/>
      <c r="AE23" s="13"/>
      <c r="AF23" s="13"/>
    </row>
    <row r="24" spans="1:45" x14ac:dyDescent="0.25">
      <c r="J24" s="13"/>
      <c r="K24" s="13"/>
      <c r="L24" s="13"/>
      <c r="M24" s="13"/>
      <c r="N24" s="13"/>
      <c r="O24" s="13"/>
      <c r="P24" s="13"/>
    </row>
    <row r="25" spans="1:45" x14ac:dyDescent="0.25">
      <c r="M25" s="15"/>
      <c r="N25" s="15"/>
      <c r="O25" s="15"/>
      <c r="P25" s="15"/>
    </row>
  </sheetData>
  <mergeCells count="9">
    <mergeCell ref="A19:B19"/>
    <mergeCell ref="A2:AS2"/>
    <mergeCell ref="A4:A8"/>
    <mergeCell ref="B4:AS4"/>
    <mergeCell ref="B9:AS9"/>
    <mergeCell ref="A11:B11"/>
    <mergeCell ref="A12:A18"/>
    <mergeCell ref="B12:AS12"/>
    <mergeCell ref="B17:AS1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A7" zoomScale="70" zoomScaleNormal="70" workbookViewId="0">
      <selection activeCell="D39" sqref="D39"/>
    </sheetView>
  </sheetViews>
  <sheetFormatPr defaultRowHeight="15" x14ac:dyDescent="0.25"/>
  <cols>
    <col min="1" max="1" width="16.28515625" customWidth="1"/>
    <col min="2" max="2" width="11.42578125" customWidth="1"/>
    <col min="3" max="14" width="20.285156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5.5" customHeight="1" x14ac:dyDescent="0.25">
      <c r="A2" s="33" t="s">
        <v>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5" ht="28.5" x14ac:dyDescent="0.25">
      <c r="A3" s="5" t="s">
        <v>0</v>
      </c>
      <c r="B3" s="6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25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5" ht="30.75" customHeight="1" x14ac:dyDescent="0.25">
      <c r="A4" s="39" t="s">
        <v>34</v>
      </c>
      <c r="B4" s="34" t="s">
        <v>19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5" ht="27" customHeight="1" x14ac:dyDescent="0.25">
      <c r="A5" s="40"/>
      <c r="B5" s="4" t="s">
        <v>14</v>
      </c>
      <c r="C5" s="3">
        <v>4416049</v>
      </c>
      <c r="D5" s="3">
        <v>3985333</v>
      </c>
      <c r="E5" s="3">
        <v>3783963</v>
      </c>
      <c r="F5" s="3">
        <v>2620824</v>
      </c>
      <c r="G5" s="3">
        <v>2419271</v>
      </c>
      <c r="H5" s="12">
        <v>2100856</v>
      </c>
      <c r="I5" s="17">
        <v>2278670</v>
      </c>
      <c r="J5" s="17">
        <v>2213990</v>
      </c>
      <c r="K5" s="17">
        <v>2058482</v>
      </c>
      <c r="L5" s="17">
        <v>2996577</v>
      </c>
      <c r="M5" s="17">
        <v>3154154</v>
      </c>
      <c r="N5" s="3">
        <v>4367527</v>
      </c>
      <c r="O5" s="30"/>
    </row>
    <row r="6" spans="1:15" ht="27" customHeight="1" x14ac:dyDescent="0.25">
      <c r="A6" s="40"/>
      <c r="B6" s="4" t="s">
        <v>15</v>
      </c>
      <c r="C6" s="3">
        <v>1378968</v>
      </c>
      <c r="D6" s="3">
        <v>1210272</v>
      </c>
      <c r="E6" s="3">
        <v>1228208</v>
      </c>
      <c r="F6" s="3">
        <v>731481</v>
      </c>
      <c r="G6" s="3">
        <v>564884</v>
      </c>
      <c r="H6" s="12">
        <v>520980</v>
      </c>
      <c r="I6" s="17">
        <v>523101</v>
      </c>
      <c r="J6" s="18">
        <v>538658</v>
      </c>
      <c r="K6" s="18">
        <v>507834</v>
      </c>
      <c r="L6" s="18">
        <v>1025559</v>
      </c>
      <c r="M6" s="18">
        <v>1469976</v>
      </c>
      <c r="N6" s="3">
        <v>1818779</v>
      </c>
      <c r="O6" s="30"/>
    </row>
    <row r="7" spans="1:15" ht="25.5" customHeight="1" x14ac:dyDescent="0.25">
      <c r="A7" s="40"/>
      <c r="B7" s="4" t="s">
        <v>16</v>
      </c>
      <c r="C7" s="3">
        <v>598297</v>
      </c>
      <c r="D7" s="3">
        <v>509795</v>
      </c>
      <c r="E7" s="3">
        <v>517250</v>
      </c>
      <c r="F7" s="3">
        <v>357762</v>
      </c>
      <c r="G7" s="3">
        <v>301738</v>
      </c>
      <c r="H7" s="12">
        <v>278932</v>
      </c>
      <c r="I7" s="17">
        <v>334625</v>
      </c>
      <c r="J7" s="18">
        <v>330956</v>
      </c>
      <c r="K7" s="18">
        <v>314199</v>
      </c>
      <c r="L7" s="18">
        <v>369096</v>
      </c>
      <c r="M7" s="18">
        <v>455323</v>
      </c>
      <c r="N7" s="3">
        <v>619576</v>
      </c>
      <c r="O7" s="30"/>
    </row>
    <row r="8" spans="1:15" ht="27" customHeight="1" x14ac:dyDescent="0.25">
      <c r="A8" s="40"/>
      <c r="B8" s="4" t="s">
        <v>17</v>
      </c>
      <c r="C8" s="3">
        <v>6202</v>
      </c>
      <c r="D8" s="3">
        <v>5054</v>
      </c>
      <c r="E8" s="3">
        <v>5573</v>
      </c>
      <c r="F8" s="3">
        <v>1063</v>
      </c>
      <c r="G8" s="3">
        <v>834</v>
      </c>
      <c r="H8" s="12">
        <v>736</v>
      </c>
      <c r="I8" s="17">
        <v>759</v>
      </c>
      <c r="J8" s="18">
        <v>849</v>
      </c>
      <c r="K8" s="18">
        <v>1024</v>
      </c>
      <c r="L8" s="18">
        <v>2159</v>
      </c>
      <c r="M8" s="18">
        <v>4457</v>
      </c>
      <c r="N8" s="3">
        <v>3813</v>
      </c>
      <c r="O8" s="30"/>
    </row>
    <row r="9" spans="1:15" ht="23.25" customHeight="1" x14ac:dyDescent="0.25">
      <c r="A9" s="29"/>
      <c r="B9" s="44" t="s">
        <v>28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30"/>
    </row>
    <row r="10" spans="1:15" ht="30" customHeight="1" x14ac:dyDescent="0.25">
      <c r="A10" s="29"/>
      <c r="B10" s="11"/>
      <c r="C10" s="12"/>
      <c r="D10" s="12"/>
      <c r="E10" s="12"/>
      <c r="F10" s="12"/>
      <c r="G10" s="12"/>
      <c r="H10" s="12"/>
      <c r="I10" s="18"/>
      <c r="J10" s="18"/>
      <c r="K10" s="12"/>
      <c r="L10" s="12"/>
      <c r="M10" s="12"/>
      <c r="N10" s="12"/>
      <c r="O10" s="30"/>
    </row>
    <row r="11" spans="1:15" ht="27" customHeight="1" x14ac:dyDescent="0.25">
      <c r="A11" s="37" t="s">
        <v>18</v>
      </c>
      <c r="B11" s="38"/>
      <c r="C11" s="8">
        <f>SUM(C5:C8,)+C10</f>
        <v>6399516</v>
      </c>
      <c r="D11" s="8">
        <f>SUM(D5:D8,)+D10</f>
        <v>5710454</v>
      </c>
      <c r="E11" s="8">
        <f>SUM(E5:E8,)+E10</f>
        <v>5534994</v>
      </c>
      <c r="F11" s="8">
        <f t="shared" ref="F11:L11" si="0">SUM(F5:F8,)+F10</f>
        <v>3711130</v>
      </c>
      <c r="G11" s="8">
        <f t="shared" si="0"/>
        <v>3286727</v>
      </c>
      <c r="H11" s="16">
        <f>SUM(H5:H8,)+H10</f>
        <v>2901504</v>
      </c>
      <c r="I11" s="8">
        <f t="shared" si="0"/>
        <v>3137155</v>
      </c>
      <c r="J11" s="8">
        <f t="shared" si="0"/>
        <v>3084453</v>
      </c>
      <c r="K11" s="8">
        <f t="shared" si="0"/>
        <v>2881539</v>
      </c>
      <c r="L11" s="8">
        <f t="shared" si="0"/>
        <v>4393391</v>
      </c>
      <c r="M11" s="8">
        <f>SUM(M5:M8,)+M10</f>
        <v>5083910</v>
      </c>
      <c r="N11" s="8">
        <f>SUM(N5:N8,)+N10</f>
        <v>6809695</v>
      </c>
      <c r="O11" s="30"/>
    </row>
    <row r="12" spans="1:15" ht="30.75" customHeight="1" x14ac:dyDescent="0.25">
      <c r="A12" s="41" t="s">
        <v>27</v>
      </c>
      <c r="B12" s="34" t="s">
        <v>19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  <c r="O12" s="30"/>
    </row>
    <row r="13" spans="1:15" ht="27" customHeight="1" x14ac:dyDescent="0.25">
      <c r="A13" s="42"/>
      <c r="B13" s="4" t="s">
        <v>14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0"/>
    </row>
    <row r="14" spans="1:15" ht="27" customHeight="1" x14ac:dyDescent="0.25">
      <c r="A14" s="42"/>
      <c r="B14" s="4" t="s">
        <v>15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0"/>
    </row>
    <row r="15" spans="1:15" ht="25.5" customHeight="1" x14ac:dyDescent="0.25">
      <c r="A15" s="42"/>
      <c r="B15" s="4" t="s">
        <v>16</v>
      </c>
      <c r="C15" s="3">
        <v>464336</v>
      </c>
      <c r="D15" s="3">
        <v>451654</v>
      </c>
      <c r="E15" s="3">
        <v>420617</v>
      </c>
      <c r="F15" s="3">
        <v>248901</v>
      </c>
      <c r="G15" s="3">
        <v>166495</v>
      </c>
      <c r="H15" s="3">
        <v>126010</v>
      </c>
      <c r="I15" s="18">
        <v>124553</v>
      </c>
      <c r="J15" s="18">
        <v>134720</v>
      </c>
      <c r="K15" s="3">
        <v>137457</v>
      </c>
      <c r="L15" s="3">
        <v>274184</v>
      </c>
      <c r="M15" s="3">
        <v>449039</v>
      </c>
      <c r="N15" s="3">
        <v>573391</v>
      </c>
      <c r="O15" s="30"/>
    </row>
    <row r="16" spans="1:15" ht="27" customHeight="1" x14ac:dyDescent="0.25">
      <c r="A16" s="42"/>
      <c r="B16" s="4" t="s">
        <v>17</v>
      </c>
      <c r="C16" s="3">
        <v>12580</v>
      </c>
      <c r="D16" s="3">
        <v>11135</v>
      </c>
      <c r="E16" s="3">
        <v>14883</v>
      </c>
      <c r="F16" s="3">
        <v>12619</v>
      </c>
      <c r="G16" s="3">
        <v>11855</v>
      </c>
      <c r="H16" s="3">
        <v>6453</v>
      </c>
      <c r="I16" s="18">
        <v>5504</v>
      </c>
      <c r="J16" s="18">
        <v>4609</v>
      </c>
      <c r="K16" s="3">
        <v>4527</v>
      </c>
      <c r="L16" s="3">
        <v>5514</v>
      </c>
      <c r="M16" s="3">
        <v>5778</v>
      </c>
      <c r="N16" s="3">
        <v>6426</v>
      </c>
      <c r="O16" s="30"/>
    </row>
    <row r="17" spans="1:15" ht="23.25" customHeight="1" x14ac:dyDescent="0.25">
      <c r="A17" s="42"/>
      <c r="B17" s="44" t="s">
        <v>28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  <c r="O17" s="30"/>
    </row>
    <row r="18" spans="1:15" ht="30" customHeight="1" x14ac:dyDescent="0.25">
      <c r="A18" s="43"/>
      <c r="B18" s="11"/>
      <c r="C18" s="12">
        <v>229</v>
      </c>
      <c r="D18" s="12">
        <v>202</v>
      </c>
      <c r="E18" s="12">
        <v>205</v>
      </c>
      <c r="F18" s="12">
        <v>179</v>
      </c>
      <c r="G18" s="12">
        <v>168</v>
      </c>
      <c r="H18" s="12">
        <v>183</v>
      </c>
      <c r="I18" s="18">
        <v>176</v>
      </c>
      <c r="J18" s="18">
        <v>178</v>
      </c>
      <c r="K18" s="18">
        <v>177</v>
      </c>
      <c r="L18" s="18">
        <v>188</v>
      </c>
      <c r="M18" s="18">
        <v>194</v>
      </c>
      <c r="N18" s="12">
        <v>199</v>
      </c>
      <c r="O18" s="30"/>
    </row>
    <row r="19" spans="1:15" ht="27" customHeight="1" x14ac:dyDescent="0.25">
      <c r="A19" s="37" t="s">
        <v>18</v>
      </c>
      <c r="B19" s="38"/>
      <c r="C19" s="8">
        <f>SUM(C13:C16,)+C18</f>
        <v>477145</v>
      </c>
      <c r="D19" s="8">
        <f>SUM(D13:D16,)+D18</f>
        <v>462991</v>
      </c>
      <c r="E19" s="8">
        <f t="shared" ref="E19:N19" si="1">SUM(E13:E16,)+E18</f>
        <v>435705</v>
      </c>
      <c r="F19" s="8">
        <f t="shared" si="1"/>
        <v>261699</v>
      </c>
      <c r="G19" s="8">
        <f t="shared" si="1"/>
        <v>178518</v>
      </c>
      <c r="H19" s="8">
        <f t="shared" si="1"/>
        <v>132646</v>
      </c>
      <c r="I19" s="8">
        <f t="shared" si="1"/>
        <v>130233</v>
      </c>
      <c r="J19" s="8">
        <f t="shared" si="1"/>
        <v>139507</v>
      </c>
      <c r="K19" s="8">
        <f t="shared" si="1"/>
        <v>142161</v>
      </c>
      <c r="L19" s="8">
        <f t="shared" si="1"/>
        <v>279886</v>
      </c>
      <c r="M19" s="8">
        <f t="shared" si="1"/>
        <v>455011</v>
      </c>
      <c r="N19" s="8">
        <f t="shared" si="1"/>
        <v>580016</v>
      </c>
      <c r="O19" s="30"/>
    </row>
    <row r="20" spans="1:15" x14ac:dyDescent="0.25">
      <c r="E20" s="13"/>
      <c r="F20" s="13"/>
    </row>
    <row r="21" spans="1:15" x14ac:dyDescent="0.25">
      <c r="F21" s="15"/>
    </row>
  </sheetData>
  <mergeCells count="9">
    <mergeCell ref="A19:B19"/>
    <mergeCell ref="A2:N2"/>
    <mergeCell ref="A4:A8"/>
    <mergeCell ref="B4:N4"/>
    <mergeCell ref="B9:N9"/>
    <mergeCell ref="A11:B11"/>
    <mergeCell ref="A12:A18"/>
    <mergeCell ref="B12:N12"/>
    <mergeCell ref="B17:N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7" zoomScale="70" zoomScaleNormal="70" workbookViewId="0">
      <selection activeCell="J14" sqref="J14"/>
    </sheetView>
  </sheetViews>
  <sheetFormatPr defaultRowHeight="15" x14ac:dyDescent="0.25"/>
  <cols>
    <col min="1" max="1" width="16.28515625" customWidth="1"/>
    <col min="2" max="2" width="11.42578125" customWidth="1"/>
    <col min="3" max="14" width="20.285156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5.5" customHeight="1" x14ac:dyDescent="0.25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5" ht="28.5" x14ac:dyDescent="0.25">
      <c r="A3" s="5" t="s">
        <v>0</v>
      </c>
      <c r="B3" s="6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25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5" ht="30.75" customHeight="1" x14ac:dyDescent="0.25">
      <c r="A4" s="39" t="s">
        <v>34</v>
      </c>
      <c r="B4" s="34" t="s">
        <v>19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5" ht="27" customHeight="1" x14ac:dyDescent="0.25">
      <c r="A5" s="40"/>
      <c r="B5" s="4" t="s">
        <v>14</v>
      </c>
      <c r="C5" s="3">
        <v>4772741</v>
      </c>
      <c r="D5" s="3">
        <v>4018826</v>
      </c>
      <c r="E5" s="3">
        <v>3529212</v>
      </c>
      <c r="F5" s="32">
        <v>2650439</v>
      </c>
      <c r="G5" s="3">
        <v>2499371</v>
      </c>
      <c r="H5" s="12">
        <v>2056076</v>
      </c>
      <c r="I5" s="17">
        <v>2077971</v>
      </c>
      <c r="J5" s="17">
        <v>2454150</v>
      </c>
      <c r="K5" s="17">
        <v>2139417</v>
      </c>
      <c r="L5" s="17">
        <v>2938814</v>
      </c>
      <c r="M5" s="17">
        <v>3758300</v>
      </c>
      <c r="N5" s="3">
        <v>4555611</v>
      </c>
      <c r="O5" s="30"/>
    </row>
    <row r="6" spans="1:15" ht="27" customHeight="1" x14ac:dyDescent="0.25">
      <c r="A6" s="40"/>
      <c r="B6" s="4" t="s">
        <v>15</v>
      </c>
      <c r="C6" s="3">
        <v>1577893</v>
      </c>
      <c r="D6" s="3">
        <v>1229216</v>
      </c>
      <c r="E6" s="3">
        <v>1041777</v>
      </c>
      <c r="F6" s="3">
        <v>477527</v>
      </c>
      <c r="G6" s="3">
        <v>418070</v>
      </c>
      <c r="H6" s="12">
        <v>411664</v>
      </c>
      <c r="I6" s="17">
        <v>625403</v>
      </c>
      <c r="J6" s="18">
        <v>523954</v>
      </c>
      <c r="K6" s="18">
        <v>409194</v>
      </c>
      <c r="L6" s="18">
        <v>719856</v>
      </c>
      <c r="M6" s="18">
        <v>1095348</v>
      </c>
      <c r="N6" s="3">
        <v>1340587</v>
      </c>
      <c r="O6" s="30"/>
    </row>
    <row r="7" spans="1:15" ht="25.5" customHeight="1" x14ac:dyDescent="0.25">
      <c r="A7" s="40"/>
      <c r="B7" s="4" t="s">
        <v>16</v>
      </c>
      <c r="C7" s="3">
        <v>632792</v>
      </c>
      <c r="D7" s="3">
        <v>494166</v>
      </c>
      <c r="E7" s="3">
        <v>473347</v>
      </c>
      <c r="F7" s="3">
        <v>360655</v>
      </c>
      <c r="G7" s="3">
        <v>316853</v>
      </c>
      <c r="H7" s="12">
        <v>302181</v>
      </c>
      <c r="I7" s="17">
        <v>338179</v>
      </c>
      <c r="J7" s="18">
        <v>321596</v>
      </c>
      <c r="K7" s="18">
        <v>301129</v>
      </c>
      <c r="L7" s="18">
        <v>395163</v>
      </c>
      <c r="M7" s="18">
        <v>470745</v>
      </c>
      <c r="N7" s="3">
        <v>533651</v>
      </c>
      <c r="O7" s="30"/>
    </row>
    <row r="8" spans="1:15" ht="27" customHeight="1" x14ac:dyDescent="0.25">
      <c r="A8" s="40"/>
      <c r="B8" s="4" t="s">
        <v>17</v>
      </c>
      <c r="C8" s="3">
        <v>5350</v>
      </c>
      <c r="D8" s="3">
        <v>5654</v>
      </c>
      <c r="E8" s="3">
        <v>4353</v>
      </c>
      <c r="F8" s="3">
        <v>4067</v>
      </c>
      <c r="G8" s="3">
        <v>2159</v>
      </c>
      <c r="H8" s="12">
        <v>1012</v>
      </c>
      <c r="I8" s="17">
        <v>961</v>
      </c>
      <c r="J8" s="18">
        <v>1096</v>
      </c>
      <c r="K8" s="18">
        <v>1380</v>
      </c>
      <c r="L8" s="18">
        <v>4055</v>
      </c>
      <c r="M8" s="18">
        <v>4565</v>
      </c>
      <c r="N8" s="3">
        <v>6100</v>
      </c>
      <c r="O8" s="30"/>
    </row>
    <row r="9" spans="1:15" ht="23.25" customHeight="1" x14ac:dyDescent="0.25">
      <c r="A9" s="31"/>
      <c r="B9" s="44" t="s">
        <v>28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30"/>
    </row>
    <row r="10" spans="1:15" ht="30" customHeight="1" x14ac:dyDescent="0.25">
      <c r="A10" s="31"/>
      <c r="B10" s="11"/>
      <c r="C10" s="12"/>
      <c r="D10" s="12"/>
      <c r="E10" s="12"/>
      <c r="F10" s="12"/>
      <c r="G10" s="12"/>
      <c r="H10" s="12"/>
      <c r="I10" s="18"/>
      <c r="J10" s="18"/>
      <c r="K10" s="12"/>
      <c r="L10" s="12"/>
      <c r="M10" s="12"/>
      <c r="N10" s="12"/>
      <c r="O10" s="30"/>
    </row>
    <row r="11" spans="1:15" ht="27" customHeight="1" x14ac:dyDescent="0.25">
      <c r="A11" s="37" t="s">
        <v>18</v>
      </c>
      <c r="B11" s="38"/>
      <c r="C11" s="8">
        <f>SUM(C5:C8,)+C10</f>
        <v>6988776</v>
      </c>
      <c r="D11" s="8">
        <f>SUM(D5:D8,)+D10</f>
        <v>5747862</v>
      </c>
      <c r="E11" s="8">
        <f>SUM(E5:E8,)+E10</f>
        <v>5048689</v>
      </c>
      <c r="F11" s="8">
        <f t="shared" ref="F11:L11" si="0">SUM(F5:F8,)+F10</f>
        <v>3492688</v>
      </c>
      <c r="G11" s="8">
        <f t="shared" si="0"/>
        <v>3236453</v>
      </c>
      <c r="H11" s="16">
        <f>SUM(H5:H8,)+H10</f>
        <v>2770933</v>
      </c>
      <c r="I11" s="8">
        <f t="shared" si="0"/>
        <v>3042514</v>
      </c>
      <c r="J11" s="8">
        <f t="shared" si="0"/>
        <v>3300796</v>
      </c>
      <c r="K11" s="8">
        <f t="shared" si="0"/>
        <v>2851120</v>
      </c>
      <c r="L11" s="8">
        <f t="shared" si="0"/>
        <v>4057888</v>
      </c>
      <c r="M11" s="8">
        <f>SUM(M5:M8,)+M10</f>
        <v>5328958</v>
      </c>
      <c r="N11" s="8">
        <f>SUM(N5:N8,)+N10</f>
        <v>6435949</v>
      </c>
      <c r="O11" s="30"/>
    </row>
    <row r="12" spans="1:15" ht="30.75" customHeight="1" x14ac:dyDescent="0.25">
      <c r="A12" s="41" t="s">
        <v>27</v>
      </c>
      <c r="B12" s="34" t="s">
        <v>19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  <c r="O12" s="30"/>
    </row>
    <row r="13" spans="1:15" ht="27" customHeight="1" x14ac:dyDescent="0.25">
      <c r="A13" s="42"/>
      <c r="B13" s="4" t="s">
        <v>14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0"/>
    </row>
    <row r="14" spans="1:15" ht="27" customHeight="1" x14ac:dyDescent="0.25">
      <c r="A14" s="42"/>
      <c r="B14" s="4" t="s">
        <v>15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0"/>
    </row>
    <row r="15" spans="1:15" ht="25.5" customHeight="1" x14ac:dyDescent="0.25">
      <c r="A15" s="42"/>
      <c r="B15" s="4" t="s">
        <v>16</v>
      </c>
      <c r="C15" s="3">
        <v>705922</v>
      </c>
      <c r="D15" s="3">
        <v>456331</v>
      </c>
      <c r="E15" s="3">
        <v>392999</v>
      </c>
      <c r="F15" s="3">
        <v>222259</v>
      </c>
      <c r="G15" s="3">
        <v>160364</v>
      </c>
      <c r="H15" s="3">
        <v>166464</v>
      </c>
      <c r="I15" s="18">
        <v>141430</v>
      </c>
      <c r="J15" s="18">
        <v>130875</v>
      </c>
      <c r="K15" s="3">
        <v>125506</v>
      </c>
      <c r="L15" s="3">
        <v>261051</v>
      </c>
      <c r="M15" s="3">
        <v>375737</v>
      </c>
      <c r="N15" s="3">
        <v>490709</v>
      </c>
      <c r="O15" s="30"/>
    </row>
    <row r="16" spans="1:15" ht="27" customHeight="1" x14ac:dyDescent="0.25">
      <c r="A16" s="42"/>
      <c r="B16" s="4" t="s">
        <v>17</v>
      </c>
      <c r="C16" s="3">
        <v>9037</v>
      </c>
      <c r="D16" s="3">
        <v>8711</v>
      </c>
      <c r="E16" s="3">
        <v>6966</v>
      </c>
      <c r="F16" s="3">
        <v>7510</v>
      </c>
      <c r="G16" s="3">
        <v>8241</v>
      </c>
      <c r="H16" s="3">
        <v>6061</v>
      </c>
      <c r="I16" s="18">
        <v>5677</v>
      </c>
      <c r="J16" s="18">
        <v>4216</v>
      </c>
      <c r="K16" s="3">
        <v>4471</v>
      </c>
      <c r="L16" s="3">
        <v>5540</v>
      </c>
      <c r="M16" s="3">
        <v>6657</v>
      </c>
      <c r="N16" s="3">
        <v>12242</v>
      </c>
      <c r="O16" s="30"/>
    </row>
    <row r="17" spans="1:15" ht="23.25" customHeight="1" x14ac:dyDescent="0.25">
      <c r="A17" s="42"/>
      <c r="B17" s="44" t="s">
        <v>28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  <c r="O17" s="30"/>
    </row>
    <row r="18" spans="1:15" ht="30" customHeight="1" x14ac:dyDescent="0.25">
      <c r="A18" s="43"/>
      <c r="B18" s="11"/>
      <c r="C18" s="12">
        <v>196</v>
      </c>
      <c r="D18" s="12">
        <v>192</v>
      </c>
      <c r="E18" s="12">
        <v>210</v>
      </c>
      <c r="F18" s="12">
        <v>130</v>
      </c>
      <c r="G18" s="12">
        <v>226</v>
      </c>
      <c r="H18" s="12">
        <v>144</v>
      </c>
      <c r="I18" s="18">
        <v>157</v>
      </c>
      <c r="J18" s="18">
        <v>156</v>
      </c>
      <c r="K18" s="18">
        <v>147</v>
      </c>
      <c r="L18" s="18">
        <v>148</v>
      </c>
      <c r="M18" s="18">
        <v>182</v>
      </c>
      <c r="N18" s="12">
        <v>196</v>
      </c>
      <c r="O18" s="30"/>
    </row>
    <row r="19" spans="1:15" ht="27" customHeight="1" x14ac:dyDescent="0.25">
      <c r="A19" s="37" t="s">
        <v>18</v>
      </c>
      <c r="B19" s="38"/>
      <c r="C19" s="8">
        <f>SUM(C13:C16,)+C18</f>
        <v>715155</v>
      </c>
      <c r="D19" s="8">
        <f>SUM(D13:D16,)+D18</f>
        <v>465234</v>
      </c>
      <c r="E19" s="8">
        <f t="shared" ref="E19:N19" si="1">SUM(E13:E16,)+E18</f>
        <v>400175</v>
      </c>
      <c r="F19" s="8">
        <f t="shared" si="1"/>
        <v>229899</v>
      </c>
      <c r="G19" s="8">
        <f t="shared" si="1"/>
        <v>168831</v>
      </c>
      <c r="H19" s="8">
        <f t="shared" si="1"/>
        <v>172669</v>
      </c>
      <c r="I19" s="8">
        <f t="shared" si="1"/>
        <v>147264</v>
      </c>
      <c r="J19" s="8">
        <f t="shared" si="1"/>
        <v>135247</v>
      </c>
      <c r="K19" s="8">
        <f t="shared" si="1"/>
        <v>130124</v>
      </c>
      <c r="L19" s="8">
        <f t="shared" si="1"/>
        <v>266739</v>
      </c>
      <c r="M19" s="8">
        <f t="shared" si="1"/>
        <v>382576</v>
      </c>
      <c r="N19" s="8">
        <f t="shared" si="1"/>
        <v>503147</v>
      </c>
      <c r="O19" s="30"/>
    </row>
    <row r="20" spans="1:15" x14ac:dyDescent="0.25">
      <c r="E20" s="13"/>
      <c r="F20" s="13"/>
      <c r="J20" s="13"/>
    </row>
    <row r="21" spans="1:15" x14ac:dyDescent="0.25">
      <c r="E21" s="13"/>
      <c r="F21" s="13"/>
    </row>
    <row r="22" spans="1:15" x14ac:dyDescent="0.25">
      <c r="F22" s="15"/>
    </row>
  </sheetData>
  <mergeCells count="9">
    <mergeCell ref="A19:B19"/>
    <mergeCell ref="A2:N2"/>
    <mergeCell ref="A4:A8"/>
    <mergeCell ref="B4:N4"/>
    <mergeCell ref="B9:N9"/>
    <mergeCell ref="A11:B11"/>
    <mergeCell ref="A12:A18"/>
    <mergeCell ref="B12:N12"/>
    <mergeCell ref="B17:N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zoomScale="70" zoomScaleNormal="70" workbookViewId="0">
      <selection activeCell="B5" sqref="A5:XFD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s="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22.5" customHeight="1" x14ac:dyDescent="0.25">
      <c r="A4" s="41" t="s">
        <v>21</v>
      </c>
      <c r="B4" s="34" t="s">
        <v>19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4" ht="22.5" customHeight="1" x14ac:dyDescent="0.25">
      <c r="A5" s="42"/>
      <c r="B5" s="4" t="s">
        <v>14</v>
      </c>
      <c r="C5" s="3">
        <v>9279251</v>
      </c>
      <c r="D5" s="3">
        <v>8221968</v>
      </c>
      <c r="E5" s="3">
        <v>8837805</v>
      </c>
      <c r="F5" s="3">
        <v>8477031</v>
      </c>
      <c r="G5" s="3">
        <v>7593785</v>
      </c>
      <c r="H5" s="3">
        <v>7329225</v>
      </c>
      <c r="I5" s="3">
        <v>7244254</v>
      </c>
      <c r="J5" s="3">
        <v>7424240</v>
      </c>
      <c r="K5" s="3">
        <v>7296943</v>
      </c>
      <c r="L5" s="3">
        <v>7613751</v>
      </c>
      <c r="M5" s="3">
        <v>8078106</v>
      </c>
      <c r="N5" s="3">
        <v>8164289</v>
      </c>
    </row>
    <row r="6" spans="1:14" ht="22.5" customHeight="1" x14ac:dyDescent="0.25">
      <c r="A6" s="42"/>
      <c r="B6" s="4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42"/>
      <c r="B7" s="4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3.25" customHeight="1" x14ac:dyDescent="0.25">
      <c r="A8" s="42"/>
      <c r="B8" s="4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37" t="s">
        <v>18</v>
      </c>
      <c r="B9" s="38"/>
      <c r="C9" s="8">
        <f t="shared" ref="C9:N9" si="0">SUM(C5:C8,)</f>
        <v>9279251</v>
      </c>
      <c r="D9" s="8">
        <f t="shared" si="0"/>
        <v>8221968</v>
      </c>
      <c r="E9" s="8">
        <f t="shared" si="0"/>
        <v>8837805</v>
      </c>
      <c r="F9" s="8">
        <f t="shared" si="0"/>
        <v>8477031</v>
      </c>
      <c r="G9" s="8">
        <f t="shared" si="0"/>
        <v>7593785</v>
      </c>
      <c r="H9" s="8">
        <f t="shared" si="0"/>
        <v>7329225</v>
      </c>
      <c r="I9" s="8">
        <f t="shared" si="0"/>
        <v>7244254</v>
      </c>
      <c r="J9" s="8">
        <f t="shared" si="0"/>
        <v>7424240</v>
      </c>
      <c r="K9" s="8">
        <f t="shared" si="0"/>
        <v>7296943</v>
      </c>
      <c r="L9" s="8">
        <f t="shared" si="0"/>
        <v>7613751</v>
      </c>
      <c r="M9" s="8">
        <f t="shared" si="0"/>
        <v>8078106</v>
      </c>
      <c r="N9" s="8">
        <f t="shared" si="0"/>
        <v>8164289</v>
      </c>
    </row>
  </sheetData>
  <mergeCells count="4">
    <mergeCell ref="A2:N2"/>
    <mergeCell ref="B4:N4"/>
    <mergeCell ref="A9:B9"/>
    <mergeCell ref="A4:A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zoomScale="70" zoomScaleNormal="70" workbookViewId="0">
      <selection activeCell="C5" sqref="C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3" t="s">
        <v>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s="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22.5" customHeight="1" x14ac:dyDescent="0.25">
      <c r="A4" s="39" t="s">
        <v>21</v>
      </c>
      <c r="B4" s="34" t="s">
        <v>19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4" ht="22.5" customHeight="1" x14ac:dyDescent="0.25">
      <c r="A5" s="40"/>
      <c r="B5" s="4" t="s">
        <v>14</v>
      </c>
      <c r="C5" s="3">
        <v>7058089</v>
      </c>
      <c r="D5" s="3">
        <v>6106700</v>
      </c>
      <c r="E5" s="3">
        <v>6679651</v>
      </c>
      <c r="F5" s="3">
        <v>7551681</v>
      </c>
      <c r="G5" s="3">
        <v>6622329</v>
      </c>
      <c r="H5" s="3">
        <v>5509255</v>
      </c>
      <c r="I5" s="3">
        <v>5645812</v>
      </c>
      <c r="J5" s="3">
        <v>5196941</v>
      </c>
      <c r="K5" s="3">
        <v>4525825</v>
      </c>
      <c r="L5" s="3">
        <v>5581302</v>
      </c>
      <c r="M5" s="3">
        <v>5697147</v>
      </c>
      <c r="N5" s="3">
        <v>6381584</v>
      </c>
    </row>
    <row r="6" spans="1:14" ht="22.5" customHeight="1" x14ac:dyDescent="0.25">
      <c r="A6" s="40"/>
      <c r="B6" s="4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40"/>
      <c r="B7" s="4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40"/>
      <c r="B8" s="4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37" t="s">
        <v>18</v>
      </c>
      <c r="B9" s="38"/>
      <c r="C9" s="8">
        <f t="shared" ref="C9:N9" si="0">SUM(C5:C8,)</f>
        <v>7058089</v>
      </c>
      <c r="D9" s="8">
        <f t="shared" si="0"/>
        <v>6106700</v>
      </c>
      <c r="E9" s="8">
        <f t="shared" si="0"/>
        <v>6679651</v>
      </c>
      <c r="F9" s="8">
        <f t="shared" si="0"/>
        <v>7551681</v>
      </c>
      <c r="G9" s="8">
        <f t="shared" si="0"/>
        <v>6622329</v>
      </c>
      <c r="H9" s="8">
        <f t="shared" si="0"/>
        <v>5509255</v>
      </c>
      <c r="I9" s="8">
        <f t="shared" si="0"/>
        <v>5645812</v>
      </c>
      <c r="J9" s="8">
        <f t="shared" si="0"/>
        <v>5196941</v>
      </c>
      <c r="K9" s="8">
        <f t="shared" si="0"/>
        <v>4525825</v>
      </c>
      <c r="L9" s="8">
        <f t="shared" si="0"/>
        <v>5581302</v>
      </c>
      <c r="M9" s="8">
        <f t="shared" si="0"/>
        <v>5697147</v>
      </c>
      <c r="N9" s="8">
        <f t="shared" si="0"/>
        <v>6381584</v>
      </c>
    </row>
  </sheetData>
  <mergeCells count="4">
    <mergeCell ref="A2:N2"/>
    <mergeCell ref="B4:N4"/>
    <mergeCell ref="A9:B9"/>
    <mergeCell ref="A4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zoomScale="70" zoomScaleNormal="70" workbookViewId="0">
      <selection activeCell="N1" sqref="A1:N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33" t="s">
        <v>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s="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22.5" customHeight="1" x14ac:dyDescent="0.25">
      <c r="A4" s="39" t="s">
        <v>25</v>
      </c>
      <c r="B4" s="34" t="s">
        <v>19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4" ht="22.5" customHeight="1" x14ac:dyDescent="0.25">
      <c r="A5" s="40"/>
      <c r="B5" s="4" t="s">
        <v>14</v>
      </c>
      <c r="C5" s="3">
        <v>6743217</v>
      </c>
      <c r="D5" s="3">
        <v>5643450</v>
      </c>
      <c r="E5" s="3">
        <v>5661653</v>
      </c>
      <c r="F5" s="3">
        <v>4666704</v>
      </c>
      <c r="G5" s="3">
        <v>4702338</v>
      </c>
      <c r="H5" s="3">
        <v>4572416</v>
      </c>
      <c r="I5" s="3">
        <v>4749660</v>
      </c>
      <c r="J5" s="3">
        <v>4746322</v>
      </c>
      <c r="K5" s="3">
        <v>4922355</v>
      </c>
      <c r="L5" s="3">
        <v>5853653</v>
      </c>
      <c r="M5" s="3">
        <v>6394917</v>
      </c>
      <c r="N5" s="3">
        <v>6959101</v>
      </c>
    </row>
    <row r="6" spans="1:14" ht="22.5" customHeight="1" x14ac:dyDescent="0.25">
      <c r="A6" s="40"/>
      <c r="B6" s="4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2.5" customHeight="1" x14ac:dyDescent="0.25">
      <c r="A7" s="40"/>
      <c r="B7" s="4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 x14ac:dyDescent="0.25">
      <c r="A8" s="40"/>
      <c r="B8" s="4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2.5" customHeight="1" x14ac:dyDescent="0.25">
      <c r="A9" s="37" t="s">
        <v>18</v>
      </c>
      <c r="B9" s="38"/>
      <c r="C9" s="8">
        <f t="shared" ref="C9:N9" si="0">SUM(C5:C8,)</f>
        <v>6743217</v>
      </c>
      <c r="D9" s="8">
        <f t="shared" si="0"/>
        <v>5643450</v>
      </c>
      <c r="E9" s="8">
        <f t="shared" si="0"/>
        <v>5661653</v>
      </c>
      <c r="F9" s="8">
        <f t="shared" si="0"/>
        <v>4666704</v>
      </c>
      <c r="G9" s="8">
        <f t="shared" si="0"/>
        <v>4702338</v>
      </c>
      <c r="H9" s="8">
        <f t="shared" si="0"/>
        <v>4572416</v>
      </c>
      <c r="I9" s="8">
        <f t="shared" si="0"/>
        <v>4749660</v>
      </c>
      <c r="J9" s="8">
        <f t="shared" si="0"/>
        <v>4746322</v>
      </c>
      <c r="K9" s="8">
        <f t="shared" si="0"/>
        <v>4922355</v>
      </c>
      <c r="L9" s="8">
        <f t="shared" si="0"/>
        <v>5853653</v>
      </c>
      <c r="M9" s="8">
        <f t="shared" si="0"/>
        <v>6394917</v>
      </c>
      <c r="N9" s="8">
        <f t="shared" si="0"/>
        <v>6959101</v>
      </c>
    </row>
  </sheetData>
  <mergeCells count="4">
    <mergeCell ref="A2:N2"/>
    <mergeCell ref="A4:A8"/>
    <mergeCell ref="B4:N4"/>
    <mergeCell ref="A9:B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E1" zoomScale="70" zoomScaleNormal="70" workbookViewId="0">
      <selection activeCell="N5" sqref="N5"/>
    </sheetView>
  </sheetViews>
  <sheetFormatPr defaultRowHeight="15" x14ac:dyDescent="0.25"/>
  <cols>
    <col min="1" max="1" width="16.28515625" customWidth="1"/>
    <col min="2" max="2" width="11.42578125" customWidth="1"/>
    <col min="3" max="6" width="11.7109375" customWidth="1"/>
    <col min="7" max="8" width="11.140625" customWidth="1"/>
    <col min="9" max="9" width="15.7109375" customWidth="1"/>
    <col min="10" max="10" width="16.42578125" customWidth="1"/>
    <col min="11" max="11" width="17.140625" customWidth="1"/>
    <col min="12" max="12" width="16.140625" customWidth="1"/>
    <col min="13" max="13" width="19" customWidth="1"/>
    <col min="14" max="14" width="20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33" t="s">
        <v>26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28.5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30.75" customHeight="1" x14ac:dyDescent="0.25">
      <c r="A4" s="39" t="s">
        <v>25</v>
      </c>
      <c r="B4" s="34" t="s">
        <v>19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4" ht="27" customHeight="1" x14ac:dyDescent="0.25">
      <c r="A5" s="40"/>
      <c r="B5" s="4" t="s">
        <v>14</v>
      </c>
      <c r="C5" s="3">
        <f>6722412+1385239</f>
        <v>8107651</v>
      </c>
      <c r="D5" s="3">
        <f>5907272+1075587</f>
        <v>6982859</v>
      </c>
      <c r="E5" s="3">
        <f>5678662+940796</f>
        <v>6619458</v>
      </c>
      <c r="F5" s="3">
        <f>5249288+821631</f>
        <v>6070919</v>
      </c>
      <c r="G5" s="3">
        <f>5167690+639366</f>
        <v>5807056</v>
      </c>
      <c r="H5" s="3">
        <f>4824906+574479</f>
        <v>5399385</v>
      </c>
      <c r="I5" s="3">
        <f>4791844+593722</f>
        <v>5385566</v>
      </c>
      <c r="J5" s="3">
        <v>5427344</v>
      </c>
      <c r="K5" s="3">
        <f>5033118+664847</f>
        <v>5697965</v>
      </c>
      <c r="L5" s="3">
        <f>5985075+923102</f>
        <v>6908177</v>
      </c>
      <c r="M5" s="12">
        <f>1119872+5918417</f>
        <v>7038289</v>
      </c>
      <c r="N5" s="3">
        <f>1293947+6794039</f>
        <v>8087986</v>
      </c>
    </row>
    <row r="6" spans="1:14" ht="27" customHeight="1" x14ac:dyDescent="0.25">
      <c r="A6" s="40"/>
      <c r="B6" s="4" t="s">
        <v>15</v>
      </c>
      <c r="C6" s="3">
        <v>1742788</v>
      </c>
      <c r="D6" s="3">
        <v>1321024</v>
      </c>
      <c r="E6" s="3">
        <v>1267503</v>
      </c>
      <c r="F6" s="3">
        <v>987092</v>
      </c>
      <c r="G6" s="3">
        <v>678001</v>
      </c>
      <c r="H6" s="3">
        <v>637934</v>
      </c>
      <c r="I6" s="3">
        <v>673909</v>
      </c>
      <c r="J6" s="3">
        <v>661777</v>
      </c>
      <c r="K6" s="3">
        <v>788835</v>
      </c>
      <c r="L6" s="3">
        <v>1436437</v>
      </c>
      <c r="M6" s="12">
        <v>1418830</v>
      </c>
      <c r="N6" s="3">
        <v>1617450</v>
      </c>
    </row>
    <row r="7" spans="1:14" ht="25.5" customHeight="1" x14ac:dyDescent="0.25">
      <c r="A7" s="40"/>
      <c r="B7" s="4" t="s">
        <v>16</v>
      </c>
      <c r="C7" s="3">
        <v>688866</v>
      </c>
      <c r="D7" s="3">
        <v>642938</v>
      </c>
      <c r="E7" s="3">
        <v>549851</v>
      </c>
      <c r="F7" s="3">
        <v>412999</v>
      </c>
      <c r="G7" s="3">
        <v>338007</v>
      </c>
      <c r="H7" s="3">
        <v>332206</v>
      </c>
      <c r="I7" s="3">
        <v>346727</v>
      </c>
      <c r="J7" s="3">
        <v>366612</v>
      </c>
      <c r="K7" s="3">
        <v>304799</v>
      </c>
      <c r="L7" s="3">
        <v>473263</v>
      </c>
      <c r="M7" s="12">
        <v>556548</v>
      </c>
      <c r="N7" s="3">
        <v>659250</v>
      </c>
    </row>
    <row r="8" spans="1:14" ht="27" customHeight="1" x14ac:dyDescent="0.25">
      <c r="A8" s="40"/>
      <c r="B8" s="4" t="s">
        <v>17</v>
      </c>
      <c r="C8" s="3">
        <v>7352</v>
      </c>
      <c r="D8" s="3">
        <v>5473</v>
      </c>
      <c r="E8" s="3">
        <v>4945</v>
      </c>
      <c r="F8" s="3">
        <v>1779</v>
      </c>
      <c r="G8" s="3">
        <v>3068</v>
      </c>
      <c r="H8" s="3">
        <v>1573</v>
      </c>
      <c r="I8" s="3">
        <v>1627</v>
      </c>
      <c r="J8" s="3">
        <v>1866</v>
      </c>
      <c r="K8" s="3">
        <v>1832</v>
      </c>
      <c r="L8" s="3">
        <v>1968</v>
      </c>
      <c r="M8" s="12">
        <v>4111</v>
      </c>
      <c r="N8" s="3">
        <v>7783</v>
      </c>
    </row>
    <row r="9" spans="1:14" ht="23.25" customHeight="1" x14ac:dyDescent="0.25">
      <c r="A9" s="10"/>
      <c r="B9" s="44" t="s">
        <v>28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</row>
    <row r="10" spans="1:14" ht="30" customHeight="1" x14ac:dyDescent="0.25">
      <c r="A10" s="10"/>
      <c r="B10" s="11"/>
      <c r="C10" s="12">
        <v>1320</v>
      </c>
      <c r="D10" s="12">
        <v>1260</v>
      </c>
      <c r="E10" s="12">
        <v>1260</v>
      </c>
      <c r="F10" s="12">
        <v>1080</v>
      </c>
      <c r="G10" s="12">
        <v>1080</v>
      </c>
      <c r="H10" s="12">
        <v>780</v>
      </c>
      <c r="I10" s="12">
        <v>660</v>
      </c>
      <c r="J10" s="12">
        <v>540</v>
      </c>
      <c r="K10" s="12">
        <v>780</v>
      </c>
      <c r="L10" s="12">
        <v>1020</v>
      </c>
      <c r="M10" s="12">
        <v>1560</v>
      </c>
      <c r="N10" s="12">
        <v>1320</v>
      </c>
    </row>
    <row r="11" spans="1:14" ht="27" customHeight="1" x14ac:dyDescent="0.25">
      <c r="A11" s="37" t="s">
        <v>18</v>
      </c>
      <c r="B11" s="38"/>
      <c r="C11" s="8">
        <f>SUM(C5:C8,)+C10</f>
        <v>10547977</v>
      </c>
      <c r="D11" s="8">
        <f>SUM(D5:D8,)+D10</f>
        <v>8953554</v>
      </c>
      <c r="E11" s="8">
        <f>SUM(E5:E8,)+E10</f>
        <v>8443017</v>
      </c>
      <c r="F11" s="8">
        <f t="shared" ref="F11:L11" si="0">SUM(F5:F8,)+F10</f>
        <v>7473869</v>
      </c>
      <c r="G11" s="8">
        <f t="shared" ref="G11" si="1">SUM(G5:G8,)+G10</f>
        <v>6827212</v>
      </c>
      <c r="H11" s="8">
        <f t="shared" si="0"/>
        <v>6371878</v>
      </c>
      <c r="I11" s="8">
        <f t="shared" ref="I11:J11" si="2">SUM(I5:I8,)+I10</f>
        <v>6408489</v>
      </c>
      <c r="J11" s="8">
        <f t="shared" si="2"/>
        <v>6458139</v>
      </c>
      <c r="K11" s="8">
        <f t="shared" ref="K11" si="3">SUM(K5:K8,)+K10</f>
        <v>6794211</v>
      </c>
      <c r="L11" s="8">
        <f t="shared" si="0"/>
        <v>8820865</v>
      </c>
      <c r="M11" s="8">
        <f>SUM(M5:M8,)+M10</f>
        <v>9019338</v>
      </c>
      <c r="N11" s="8">
        <f>SUM(N5:N8,)+N10</f>
        <v>10373789</v>
      </c>
    </row>
    <row r="12" spans="1:14" ht="30.75" customHeight="1" x14ac:dyDescent="0.25">
      <c r="A12" s="41" t="s">
        <v>27</v>
      </c>
      <c r="B12" s="34" t="s">
        <v>19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1:14" ht="27" customHeight="1" x14ac:dyDescent="0.25">
      <c r="A13" s="42"/>
      <c r="B13" s="4" t="s">
        <v>14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27" customHeight="1" x14ac:dyDescent="0.25">
      <c r="A14" s="42"/>
      <c r="B14" s="4" t="s">
        <v>15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5.5" customHeight="1" x14ac:dyDescent="0.25">
      <c r="A15" s="42"/>
      <c r="B15" s="4" t="s">
        <v>16</v>
      </c>
      <c r="C15" s="3">
        <v>655493</v>
      </c>
      <c r="D15" s="3">
        <v>671085</v>
      </c>
      <c r="E15" s="3">
        <v>475274</v>
      </c>
      <c r="F15" s="3">
        <v>322079</v>
      </c>
      <c r="G15" s="3">
        <v>184916</v>
      </c>
      <c r="H15" s="3">
        <v>138631</v>
      </c>
      <c r="I15" s="3">
        <v>136941</v>
      </c>
      <c r="J15" s="3">
        <v>153114</v>
      </c>
      <c r="K15" s="3">
        <v>168622</v>
      </c>
      <c r="L15" s="3">
        <v>381182</v>
      </c>
      <c r="M15" s="3">
        <v>516032</v>
      </c>
      <c r="N15" s="3">
        <v>555576</v>
      </c>
    </row>
    <row r="16" spans="1:14" ht="27" customHeight="1" x14ac:dyDescent="0.25">
      <c r="A16" s="42"/>
      <c r="B16" s="4" t="s">
        <v>17</v>
      </c>
      <c r="C16" s="3">
        <v>7290</v>
      </c>
      <c r="D16" s="3">
        <v>7382</v>
      </c>
      <c r="E16" s="3">
        <v>6711</v>
      </c>
      <c r="F16" s="3">
        <v>4990</v>
      </c>
      <c r="G16" s="3">
        <v>4215</v>
      </c>
      <c r="H16" s="3">
        <v>3865</v>
      </c>
      <c r="I16" s="3">
        <v>3616</v>
      </c>
      <c r="J16" s="3">
        <v>4656</v>
      </c>
      <c r="K16" s="3">
        <v>3518</v>
      </c>
      <c r="L16" s="3">
        <v>9268</v>
      </c>
      <c r="M16" s="3">
        <v>5699</v>
      </c>
      <c r="N16" s="3">
        <v>9508</v>
      </c>
    </row>
    <row r="17" spans="1:14" ht="23.25" customHeight="1" x14ac:dyDescent="0.25">
      <c r="A17" s="42"/>
      <c r="B17" s="44" t="s">
        <v>28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</row>
    <row r="18" spans="1:14" ht="30" customHeight="1" x14ac:dyDescent="0.25">
      <c r="A18" s="43"/>
      <c r="B18" s="11"/>
      <c r="C18" s="12">
        <v>332</v>
      </c>
      <c r="D18" s="12">
        <v>258</v>
      </c>
      <c r="E18" s="12">
        <v>265</v>
      </c>
      <c r="F18" s="12">
        <v>195</v>
      </c>
      <c r="G18" s="12">
        <v>200</v>
      </c>
      <c r="H18" s="12">
        <v>238</v>
      </c>
      <c r="I18" s="12">
        <v>186</v>
      </c>
      <c r="J18" s="12">
        <v>230</v>
      </c>
      <c r="K18" s="12">
        <v>218</v>
      </c>
      <c r="L18" s="12">
        <v>313</v>
      </c>
      <c r="M18" s="12">
        <v>360</v>
      </c>
      <c r="N18" s="12">
        <v>315</v>
      </c>
    </row>
    <row r="19" spans="1:14" ht="27" customHeight="1" x14ac:dyDescent="0.25">
      <c r="A19" s="37" t="s">
        <v>18</v>
      </c>
      <c r="B19" s="38"/>
      <c r="C19" s="8">
        <f>SUM(C13:C16,)+C18</f>
        <v>663115</v>
      </c>
      <c r="D19" s="8">
        <f>SUM(D13:D16,)+D18</f>
        <v>678725</v>
      </c>
      <c r="E19" s="8">
        <f t="shared" ref="E19:N19" si="4">SUM(E13:E16,)+E18</f>
        <v>482250</v>
      </c>
      <c r="F19" s="8">
        <f t="shared" si="4"/>
        <v>327264</v>
      </c>
      <c r="G19" s="8">
        <f t="shared" ref="G19" si="5">SUM(G13:G16,)+G18</f>
        <v>189331</v>
      </c>
      <c r="H19" s="8">
        <f t="shared" si="4"/>
        <v>142734</v>
      </c>
      <c r="I19" s="8">
        <f t="shared" ref="I19:J19" si="6">SUM(I13:I16,)+I18</f>
        <v>140743</v>
      </c>
      <c r="J19" s="8">
        <f t="shared" si="6"/>
        <v>158000</v>
      </c>
      <c r="K19" s="8">
        <f t="shared" ref="K19" si="7">SUM(K13:K16,)+K18</f>
        <v>172358</v>
      </c>
      <c r="L19" s="8">
        <f t="shared" si="4"/>
        <v>390763</v>
      </c>
      <c r="M19" s="8">
        <f t="shared" si="4"/>
        <v>522091</v>
      </c>
      <c r="N19" s="8">
        <f t="shared" si="4"/>
        <v>565399</v>
      </c>
    </row>
    <row r="20" spans="1:14" ht="30.75" customHeight="1" x14ac:dyDescent="0.25">
      <c r="A20" s="39" t="s">
        <v>29</v>
      </c>
      <c r="B20" s="34" t="s">
        <v>19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6"/>
    </row>
    <row r="21" spans="1:14" ht="27" customHeight="1" x14ac:dyDescent="0.25">
      <c r="A21" s="40"/>
      <c r="B21" s="4" t="s">
        <v>14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27" customHeight="1" x14ac:dyDescent="0.25">
      <c r="A22" s="40"/>
      <c r="B22" s="4" t="s">
        <v>15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25.5" customHeight="1" x14ac:dyDescent="0.25">
      <c r="A23" s="40"/>
      <c r="B23" s="4" t="s">
        <v>16</v>
      </c>
      <c r="C23" s="3">
        <v>24382</v>
      </c>
      <c r="D23" s="3">
        <v>23388</v>
      </c>
      <c r="E23" s="3">
        <v>25530</v>
      </c>
      <c r="F23" s="3">
        <v>20894</v>
      </c>
      <c r="G23" s="3">
        <v>17546</v>
      </c>
      <c r="H23" s="3">
        <v>15964</v>
      </c>
      <c r="I23" s="3">
        <v>16038</v>
      </c>
      <c r="J23" s="3">
        <v>19958</v>
      </c>
      <c r="K23" s="3">
        <v>17740</v>
      </c>
      <c r="L23" s="3">
        <v>22894</v>
      </c>
      <c r="M23" s="3">
        <v>26442</v>
      </c>
      <c r="N23" s="3">
        <v>27102</v>
      </c>
    </row>
    <row r="24" spans="1:14" ht="27" customHeight="1" x14ac:dyDescent="0.25">
      <c r="A24" s="40"/>
      <c r="B24" s="4" t="s">
        <v>17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27" customHeight="1" x14ac:dyDescent="0.25">
      <c r="A25" s="37" t="s">
        <v>18</v>
      </c>
      <c r="B25" s="38"/>
      <c r="C25" s="8">
        <f t="shared" ref="C25:N25" si="8">SUM(C21:C24,)</f>
        <v>24382</v>
      </c>
      <c r="D25" s="8">
        <f>SUM(D21:D24,)</f>
        <v>23388</v>
      </c>
      <c r="E25" s="8">
        <f t="shared" si="8"/>
        <v>25530</v>
      </c>
      <c r="F25" s="8">
        <f>SUM(F21:F24,)</f>
        <v>20894</v>
      </c>
      <c r="G25" s="8">
        <f>SUM(G21:G24,)</f>
        <v>17546</v>
      </c>
      <c r="H25" s="8">
        <f t="shared" si="8"/>
        <v>15964</v>
      </c>
      <c r="I25" s="8">
        <f t="shared" ref="I25:J25" si="9">SUM(I21:I24,)</f>
        <v>16038</v>
      </c>
      <c r="J25" s="8">
        <f t="shared" si="9"/>
        <v>19958</v>
      </c>
      <c r="K25" s="8">
        <f t="shared" ref="K25" si="10">SUM(K21:K24,)</f>
        <v>17740</v>
      </c>
      <c r="L25" s="8">
        <f t="shared" si="8"/>
        <v>22894</v>
      </c>
      <c r="M25" s="8">
        <f t="shared" si="8"/>
        <v>26442</v>
      </c>
      <c r="N25" s="8">
        <f t="shared" si="8"/>
        <v>27102</v>
      </c>
    </row>
    <row r="27" spans="1:14" x14ac:dyDescent="0.25">
      <c r="C27" s="13"/>
      <c r="D27" s="13"/>
      <c r="F27" s="13"/>
    </row>
    <row r="28" spans="1:14" x14ac:dyDescent="0.25">
      <c r="J28" s="13"/>
    </row>
    <row r="29" spans="1:14" x14ac:dyDescent="0.25">
      <c r="F29" s="13"/>
      <c r="J29" s="13"/>
    </row>
  </sheetData>
  <mergeCells count="12">
    <mergeCell ref="A19:B19"/>
    <mergeCell ref="A20:A24"/>
    <mergeCell ref="B20:N20"/>
    <mergeCell ref="A25:B25"/>
    <mergeCell ref="B9:N9"/>
    <mergeCell ref="A2:N2"/>
    <mergeCell ref="A4:A8"/>
    <mergeCell ref="B4:N4"/>
    <mergeCell ref="A11:B11"/>
    <mergeCell ref="A12:A18"/>
    <mergeCell ref="B12:N12"/>
    <mergeCell ref="B17:N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70" zoomScaleNormal="70" workbookViewId="0">
      <selection activeCell="N5" sqref="N5"/>
    </sheetView>
  </sheetViews>
  <sheetFormatPr defaultRowHeight="15" x14ac:dyDescent="0.25"/>
  <cols>
    <col min="1" max="1" width="16.28515625" customWidth="1"/>
    <col min="2" max="2" width="11.42578125" customWidth="1"/>
    <col min="3" max="6" width="11.7109375" customWidth="1"/>
    <col min="7" max="8" width="11.140625" customWidth="1"/>
    <col min="9" max="9" width="15.7109375" customWidth="1"/>
    <col min="10" max="10" width="16.42578125" customWidth="1"/>
    <col min="11" max="11" width="17.140625" customWidth="1"/>
    <col min="12" max="12" width="16.140625" customWidth="1"/>
    <col min="13" max="13" width="19" customWidth="1"/>
    <col min="14" max="14" width="20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33" t="s">
        <v>30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28.5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30.75" customHeight="1" x14ac:dyDescent="0.25">
      <c r="A4" s="39" t="s">
        <v>25</v>
      </c>
      <c r="B4" s="34" t="s">
        <v>19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4" ht="27" customHeight="1" x14ac:dyDescent="0.25">
      <c r="A5" s="40"/>
      <c r="B5" s="4" t="s">
        <v>14</v>
      </c>
      <c r="C5" s="3">
        <f>7042384+1383443</f>
        <v>8425827</v>
      </c>
      <c r="D5" s="3">
        <f>6337813+1241782</f>
        <v>7579595</v>
      </c>
      <c r="E5" s="3">
        <f>7167775+1288280</f>
        <v>8456055</v>
      </c>
      <c r="F5" s="3">
        <f>5167849+855278</f>
        <v>6023127</v>
      </c>
      <c r="G5" s="3">
        <f>5318676+621871</f>
        <v>5940547</v>
      </c>
      <c r="H5" s="12">
        <v>5610423</v>
      </c>
      <c r="I5" s="17">
        <v>4907831</v>
      </c>
      <c r="J5" s="17">
        <v>4956406</v>
      </c>
      <c r="K5" s="17">
        <v>4970645</v>
      </c>
      <c r="L5" s="17">
        <v>5955122</v>
      </c>
      <c r="M5" s="17">
        <v>6301686</v>
      </c>
      <c r="N5" s="3">
        <v>7960637</v>
      </c>
    </row>
    <row r="6" spans="1:14" ht="27" customHeight="1" x14ac:dyDescent="0.25">
      <c r="A6" s="40"/>
      <c r="B6" s="4" t="s">
        <v>15</v>
      </c>
      <c r="C6" s="3">
        <v>1645258</v>
      </c>
      <c r="D6" s="3">
        <v>1388981</v>
      </c>
      <c r="E6" s="3">
        <v>1686289</v>
      </c>
      <c r="F6" s="3">
        <v>917126</v>
      </c>
      <c r="G6" s="3">
        <v>725258</v>
      </c>
      <c r="H6" s="12">
        <v>616521</v>
      </c>
      <c r="I6" s="18">
        <v>681486</v>
      </c>
      <c r="J6" s="18">
        <v>703190</v>
      </c>
      <c r="K6" s="18">
        <v>721691</v>
      </c>
      <c r="L6" s="18">
        <v>1165538</v>
      </c>
      <c r="M6" s="18">
        <v>1449504</v>
      </c>
      <c r="N6" s="3">
        <v>1717562</v>
      </c>
    </row>
    <row r="7" spans="1:14" ht="25.5" customHeight="1" x14ac:dyDescent="0.25">
      <c r="A7" s="40"/>
      <c r="B7" s="4" t="s">
        <v>16</v>
      </c>
      <c r="C7" s="3">
        <v>643024</v>
      </c>
      <c r="D7" s="3">
        <v>595056</v>
      </c>
      <c r="E7" s="3">
        <v>641349</v>
      </c>
      <c r="F7" s="3">
        <v>444688</v>
      </c>
      <c r="G7" s="3">
        <v>353405</v>
      </c>
      <c r="H7" s="12">
        <v>360111</v>
      </c>
      <c r="I7" s="18">
        <v>391473</v>
      </c>
      <c r="J7" s="18">
        <v>384463</v>
      </c>
      <c r="K7" s="18">
        <v>348168</v>
      </c>
      <c r="L7" s="18">
        <v>448396</v>
      </c>
      <c r="M7" s="18">
        <v>547534</v>
      </c>
      <c r="N7" s="3">
        <v>678391</v>
      </c>
    </row>
    <row r="8" spans="1:14" ht="27" customHeight="1" x14ac:dyDescent="0.25">
      <c r="A8" s="40"/>
      <c r="B8" s="4" t="s">
        <v>17</v>
      </c>
      <c r="C8" s="3">
        <v>6429</v>
      </c>
      <c r="D8" s="3">
        <v>6106</v>
      </c>
      <c r="E8" s="3">
        <v>7885</v>
      </c>
      <c r="F8" s="3">
        <v>3253</v>
      </c>
      <c r="G8" s="3">
        <v>1891</v>
      </c>
      <c r="H8" s="12">
        <v>1762</v>
      </c>
      <c r="I8" s="18">
        <v>1865</v>
      </c>
      <c r="J8" s="18">
        <v>1860</v>
      </c>
      <c r="K8" s="18">
        <v>1868</v>
      </c>
      <c r="L8" s="18">
        <v>2660</v>
      </c>
      <c r="M8" s="18">
        <v>5570</v>
      </c>
      <c r="N8" s="3">
        <v>6665</v>
      </c>
    </row>
    <row r="9" spans="1:14" ht="23.25" customHeight="1" x14ac:dyDescent="0.25">
      <c r="A9" s="14"/>
      <c r="B9" s="44" t="s">
        <v>28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</row>
    <row r="10" spans="1:14" ht="30" customHeight="1" x14ac:dyDescent="0.25">
      <c r="A10" s="14"/>
      <c r="B10" s="11"/>
      <c r="C10" s="12">
        <v>2400</v>
      </c>
      <c r="D10" s="12">
        <v>1680</v>
      </c>
      <c r="E10" s="12">
        <v>1560</v>
      </c>
      <c r="F10" s="12">
        <v>1440</v>
      </c>
      <c r="G10" s="12">
        <v>1020</v>
      </c>
      <c r="H10" s="12">
        <v>900</v>
      </c>
      <c r="I10" s="18">
        <v>480</v>
      </c>
      <c r="J10" s="18">
        <v>480</v>
      </c>
      <c r="K10" s="12">
        <v>600</v>
      </c>
      <c r="L10" s="12">
        <v>840</v>
      </c>
      <c r="M10" s="12">
        <v>960</v>
      </c>
      <c r="N10" s="12">
        <v>900</v>
      </c>
    </row>
    <row r="11" spans="1:14" ht="27" customHeight="1" x14ac:dyDescent="0.25">
      <c r="A11" s="37" t="s">
        <v>18</v>
      </c>
      <c r="B11" s="38"/>
      <c r="C11" s="8">
        <f>SUM(C5:C8,)+C10</f>
        <v>10722938</v>
      </c>
      <c r="D11" s="8">
        <f>SUM(D5:D8,)+D10</f>
        <v>9571418</v>
      </c>
      <c r="E11" s="8">
        <f>SUM(E5:E8,)+E10</f>
        <v>10793138</v>
      </c>
      <c r="F11" s="8">
        <f t="shared" ref="F11:L11" si="0">SUM(F5:F8,)+F10</f>
        <v>7389634</v>
      </c>
      <c r="G11" s="8">
        <f t="shared" si="0"/>
        <v>7022121</v>
      </c>
      <c r="H11" s="16">
        <f t="shared" si="0"/>
        <v>6589717</v>
      </c>
      <c r="I11" s="8">
        <f t="shared" si="0"/>
        <v>5983135</v>
      </c>
      <c r="J11" s="8">
        <f t="shared" si="0"/>
        <v>6046399</v>
      </c>
      <c r="K11" s="8">
        <f t="shared" si="0"/>
        <v>6042972</v>
      </c>
      <c r="L11" s="8">
        <f t="shared" si="0"/>
        <v>7572556</v>
      </c>
      <c r="M11" s="8">
        <f>SUM(M5:M8,)+M10</f>
        <v>8305254</v>
      </c>
      <c r="N11" s="8">
        <f>SUM(N5:N8,)+N10</f>
        <v>10364155</v>
      </c>
    </row>
    <row r="12" spans="1:14" ht="30.75" customHeight="1" x14ac:dyDescent="0.25">
      <c r="A12" s="41" t="s">
        <v>27</v>
      </c>
      <c r="B12" s="34" t="s">
        <v>19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1:14" ht="27" customHeight="1" x14ac:dyDescent="0.25">
      <c r="A13" s="42"/>
      <c r="B13" s="4" t="s">
        <v>14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27" customHeight="1" x14ac:dyDescent="0.25">
      <c r="A14" s="42"/>
      <c r="B14" s="4" t="s">
        <v>15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5.5" customHeight="1" x14ac:dyDescent="0.25">
      <c r="A15" s="42"/>
      <c r="B15" s="4" t="s">
        <v>16</v>
      </c>
      <c r="C15" s="3">
        <v>633258</v>
      </c>
      <c r="D15" s="3">
        <v>612879</v>
      </c>
      <c r="E15" s="3">
        <v>632943</v>
      </c>
      <c r="F15" s="3">
        <v>412477</v>
      </c>
      <c r="G15" s="3">
        <v>169016</v>
      </c>
      <c r="H15" s="3">
        <v>167327</v>
      </c>
      <c r="I15" s="18">
        <v>154059</v>
      </c>
      <c r="J15" s="18">
        <v>147826</v>
      </c>
      <c r="K15" s="3">
        <v>151092</v>
      </c>
      <c r="L15" s="3">
        <v>360737</v>
      </c>
      <c r="M15" s="3">
        <v>542399</v>
      </c>
      <c r="N15" s="3">
        <v>633741</v>
      </c>
    </row>
    <row r="16" spans="1:14" ht="27" customHeight="1" x14ac:dyDescent="0.25">
      <c r="A16" s="42"/>
      <c r="B16" s="4" t="s">
        <v>17</v>
      </c>
      <c r="C16" s="3">
        <v>7862</v>
      </c>
      <c r="D16" s="3">
        <v>10178</v>
      </c>
      <c r="E16" s="3">
        <v>7374</v>
      </c>
      <c r="F16" s="3">
        <v>7591</v>
      </c>
      <c r="G16" s="3">
        <v>5371</v>
      </c>
      <c r="H16" s="3">
        <v>3828</v>
      </c>
      <c r="I16" s="18">
        <v>4386</v>
      </c>
      <c r="J16" s="18">
        <v>3748</v>
      </c>
      <c r="K16" s="3">
        <v>4258</v>
      </c>
      <c r="L16" s="3">
        <v>4995</v>
      </c>
      <c r="M16" s="3">
        <v>5806</v>
      </c>
      <c r="N16" s="3">
        <v>5399</v>
      </c>
    </row>
    <row r="17" spans="1:14" ht="23.25" customHeight="1" x14ac:dyDescent="0.25">
      <c r="A17" s="42"/>
      <c r="B17" s="44" t="s">
        <v>28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</row>
    <row r="18" spans="1:14" ht="30" customHeight="1" x14ac:dyDescent="0.25">
      <c r="A18" s="43"/>
      <c r="B18" s="11"/>
      <c r="C18" s="12">
        <v>320</v>
      </c>
      <c r="D18" s="12">
        <v>471</v>
      </c>
      <c r="E18" s="12">
        <v>279</v>
      </c>
      <c r="F18" s="12">
        <v>261</v>
      </c>
      <c r="G18" s="12">
        <v>224</v>
      </c>
      <c r="H18" s="12">
        <v>220</v>
      </c>
      <c r="I18" s="18">
        <v>246</v>
      </c>
      <c r="J18" s="18">
        <v>250</v>
      </c>
      <c r="K18" s="18">
        <v>305</v>
      </c>
      <c r="L18" s="18">
        <v>370</v>
      </c>
      <c r="M18" s="18">
        <v>491</v>
      </c>
      <c r="N18" s="12">
        <v>389</v>
      </c>
    </row>
    <row r="19" spans="1:14" ht="27" customHeight="1" x14ac:dyDescent="0.25">
      <c r="A19" s="37" t="s">
        <v>18</v>
      </c>
      <c r="B19" s="38"/>
      <c r="C19" s="8">
        <f>SUM(C13:C16,)+C18</f>
        <v>641440</v>
      </c>
      <c r="D19" s="8">
        <f>SUM(D13:D16,)+D18</f>
        <v>623528</v>
      </c>
      <c r="E19" s="8">
        <f t="shared" ref="E19:N19" si="1">SUM(E13:E16,)+E18</f>
        <v>640596</v>
      </c>
      <c r="F19" s="8">
        <f t="shared" si="1"/>
        <v>420329</v>
      </c>
      <c r="G19" s="8">
        <f t="shared" si="1"/>
        <v>174611</v>
      </c>
      <c r="H19" s="8">
        <f t="shared" si="1"/>
        <v>171375</v>
      </c>
      <c r="I19" s="8">
        <f t="shared" si="1"/>
        <v>158691</v>
      </c>
      <c r="J19" s="8">
        <f t="shared" si="1"/>
        <v>151824</v>
      </c>
      <c r="K19" s="8">
        <f t="shared" si="1"/>
        <v>155655</v>
      </c>
      <c r="L19" s="8">
        <f t="shared" si="1"/>
        <v>366102</v>
      </c>
      <c r="M19" s="8">
        <f t="shared" si="1"/>
        <v>548696</v>
      </c>
      <c r="N19" s="8">
        <f t="shared" si="1"/>
        <v>639529</v>
      </c>
    </row>
    <row r="20" spans="1:14" ht="30.75" customHeight="1" x14ac:dyDescent="0.25">
      <c r="A20" s="39" t="s">
        <v>29</v>
      </c>
      <c r="B20" s="34" t="s">
        <v>19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6"/>
    </row>
    <row r="21" spans="1:14" ht="27" customHeight="1" x14ac:dyDescent="0.25">
      <c r="A21" s="40"/>
      <c r="B21" s="4" t="s">
        <v>14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27" customHeight="1" x14ac:dyDescent="0.25">
      <c r="A22" s="40"/>
      <c r="B22" s="4" t="s">
        <v>15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25.5" customHeight="1" x14ac:dyDescent="0.25">
      <c r="A23" s="40"/>
      <c r="B23" s="4" t="s">
        <v>16</v>
      </c>
      <c r="C23" s="3">
        <v>30302</v>
      </c>
      <c r="D23" s="3">
        <v>27410</v>
      </c>
      <c r="E23" s="3">
        <v>26026</v>
      </c>
      <c r="F23" s="3">
        <v>22578</v>
      </c>
      <c r="G23" s="3">
        <v>14094</v>
      </c>
      <c r="H23" s="12">
        <v>13360</v>
      </c>
      <c r="I23" s="18">
        <v>13578</v>
      </c>
      <c r="J23" s="18">
        <v>13716</v>
      </c>
      <c r="K23" s="18">
        <v>12422</v>
      </c>
      <c r="L23" s="18">
        <v>14824</v>
      </c>
      <c r="M23" s="18">
        <v>24566</v>
      </c>
      <c r="N23" s="18">
        <v>27704</v>
      </c>
    </row>
    <row r="24" spans="1:14" ht="27" customHeight="1" x14ac:dyDescent="0.25">
      <c r="A24" s="40"/>
      <c r="B24" s="4" t="s">
        <v>17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27" customHeight="1" x14ac:dyDescent="0.25">
      <c r="A25" s="37" t="s">
        <v>18</v>
      </c>
      <c r="B25" s="38"/>
      <c r="C25" s="8">
        <f t="shared" ref="C25:N25" si="2">SUM(C21:C24,)</f>
        <v>30302</v>
      </c>
      <c r="D25" s="8">
        <f>SUM(D21:D24,)</f>
        <v>27410</v>
      </c>
      <c r="E25" s="8">
        <f t="shared" si="2"/>
        <v>26026</v>
      </c>
      <c r="F25" s="8">
        <f>SUM(F21:F24,)</f>
        <v>22578</v>
      </c>
      <c r="G25" s="8">
        <f>SUM(G21:G24,)</f>
        <v>14094</v>
      </c>
      <c r="H25" s="8">
        <f t="shared" si="2"/>
        <v>13360</v>
      </c>
      <c r="I25" s="8">
        <f t="shared" si="2"/>
        <v>13578</v>
      </c>
      <c r="J25" s="8">
        <f t="shared" si="2"/>
        <v>13716</v>
      </c>
      <c r="K25" s="8">
        <f t="shared" si="2"/>
        <v>12422</v>
      </c>
      <c r="L25" s="8">
        <f t="shared" si="2"/>
        <v>14824</v>
      </c>
      <c r="M25" s="8">
        <f t="shared" si="2"/>
        <v>24566</v>
      </c>
      <c r="N25" s="8">
        <f t="shared" si="2"/>
        <v>27704</v>
      </c>
    </row>
    <row r="27" spans="1:14" x14ac:dyDescent="0.25">
      <c r="C27" s="13"/>
      <c r="D27" s="13"/>
      <c r="F27" s="13"/>
    </row>
    <row r="28" spans="1:14" x14ac:dyDescent="0.25">
      <c r="C28" s="13"/>
      <c r="F28" s="13"/>
      <c r="G28" s="13"/>
      <c r="J28" s="13"/>
    </row>
    <row r="29" spans="1:14" x14ac:dyDescent="0.25">
      <c r="E29" s="13"/>
      <c r="F29" s="13"/>
      <c r="J29" s="13"/>
    </row>
    <row r="30" spans="1:14" x14ac:dyDescent="0.25">
      <c r="E30" s="13"/>
      <c r="F30" s="13"/>
    </row>
    <row r="31" spans="1:14" x14ac:dyDescent="0.25">
      <c r="F31" s="15"/>
    </row>
  </sheetData>
  <mergeCells count="12">
    <mergeCell ref="A19:B19"/>
    <mergeCell ref="A20:A24"/>
    <mergeCell ref="B20:N20"/>
    <mergeCell ref="A25:B25"/>
    <mergeCell ref="A2:N2"/>
    <mergeCell ref="A4:A8"/>
    <mergeCell ref="B4:N4"/>
    <mergeCell ref="B9:N9"/>
    <mergeCell ref="A11:B11"/>
    <mergeCell ref="A12:A18"/>
    <mergeCell ref="B12:N12"/>
    <mergeCell ref="B17:N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="60" zoomScaleNormal="60" workbookViewId="0">
      <selection activeCell="N5" sqref="N5"/>
    </sheetView>
  </sheetViews>
  <sheetFormatPr defaultRowHeight="15" x14ac:dyDescent="0.25"/>
  <cols>
    <col min="1" max="1" width="16.28515625" customWidth="1"/>
    <col min="2" max="2" width="11.42578125" customWidth="1"/>
    <col min="3" max="14" width="20.28515625" customWidth="1"/>
    <col min="15" max="15" width="9.140625" style="22"/>
    <col min="17" max="17" width="10" style="22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ht="25.5" customHeight="1" x14ac:dyDescent="0.25">
      <c r="A2" s="33" t="s">
        <v>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7" ht="28.5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7" ht="30.75" customHeight="1" x14ac:dyDescent="0.25">
      <c r="A4" s="39" t="s">
        <v>25</v>
      </c>
      <c r="B4" s="34" t="s">
        <v>19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7" ht="27" customHeight="1" x14ac:dyDescent="0.25">
      <c r="A5" s="40"/>
      <c r="B5" s="4" t="s">
        <v>14</v>
      </c>
      <c r="C5" s="3">
        <v>8656269</v>
      </c>
      <c r="D5" s="3">
        <v>7142025</v>
      </c>
      <c r="E5" s="3">
        <v>7401166</v>
      </c>
      <c r="F5" s="3">
        <v>5792410</v>
      </c>
      <c r="G5" s="3">
        <v>5164528</v>
      </c>
      <c r="H5" s="12">
        <v>5085940</v>
      </c>
      <c r="I5" s="17">
        <v>5323517</v>
      </c>
      <c r="J5" s="17">
        <v>5088861</v>
      </c>
      <c r="K5" s="17">
        <v>5481327</v>
      </c>
      <c r="L5" s="17">
        <v>6119567</v>
      </c>
      <c r="M5" s="17">
        <v>6753634</v>
      </c>
      <c r="N5" s="3">
        <v>6670385</v>
      </c>
      <c r="O5" s="22">
        <f>N5/M5</f>
        <v>0.9876734510635311</v>
      </c>
      <c r="Q5" s="21">
        <f>AVERAGE(C5:N5)</f>
        <v>6223302.416666667</v>
      </c>
    </row>
    <row r="6" spans="1:17" ht="27" customHeight="1" x14ac:dyDescent="0.25">
      <c r="A6" s="40"/>
      <c r="B6" s="4" t="s">
        <v>15</v>
      </c>
      <c r="C6" s="3">
        <v>1646737</v>
      </c>
      <c r="D6" s="3">
        <v>1314501</v>
      </c>
      <c r="E6" s="3">
        <v>1463945</v>
      </c>
      <c r="F6" s="3">
        <v>961555</v>
      </c>
      <c r="G6" s="3">
        <v>730595</v>
      </c>
      <c r="H6" s="12">
        <v>592549</v>
      </c>
      <c r="I6" s="18">
        <v>676679</v>
      </c>
      <c r="J6" s="18">
        <v>689725</v>
      </c>
      <c r="K6" s="18">
        <v>793104</v>
      </c>
      <c r="L6" s="18">
        <v>1104758</v>
      </c>
      <c r="M6" s="18">
        <v>1283453</v>
      </c>
      <c r="N6" s="3">
        <v>1462546</v>
      </c>
      <c r="O6" s="22">
        <f t="shared" ref="O6:O8" si="0">N6/M6</f>
        <v>1.1395399753633362</v>
      </c>
      <c r="Q6" s="21">
        <f t="shared" ref="Q6:Q25" si="1">AVERAGE(C6:N6)</f>
        <v>1060012.25</v>
      </c>
    </row>
    <row r="7" spans="1:17" ht="25.5" customHeight="1" x14ac:dyDescent="0.25">
      <c r="A7" s="40"/>
      <c r="B7" s="4" t="s">
        <v>16</v>
      </c>
      <c r="C7" s="3">
        <v>674850</v>
      </c>
      <c r="D7" s="3">
        <v>581466</v>
      </c>
      <c r="E7" s="3">
        <v>651693</v>
      </c>
      <c r="F7" s="3">
        <v>394406</v>
      </c>
      <c r="G7" s="3">
        <v>310411</v>
      </c>
      <c r="H7" s="12">
        <v>335362</v>
      </c>
      <c r="I7" s="18">
        <v>324530</v>
      </c>
      <c r="J7" s="18">
        <v>325828</v>
      </c>
      <c r="K7" s="18">
        <v>334062</v>
      </c>
      <c r="L7" s="18">
        <v>459464</v>
      </c>
      <c r="M7" s="18">
        <v>499708</v>
      </c>
      <c r="N7" s="3">
        <v>595686</v>
      </c>
      <c r="O7" s="22">
        <f t="shared" si="0"/>
        <v>1.1920681678100011</v>
      </c>
      <c r="Q7" s="21">
        <f t="shared" si="1"/>
        <v>457288.83333333331</v>
      </c>
    </row>
    <row r="8" spans="1:17" ht="27" customHeight="1" x14ac:dyDescent="0.25">
      <c r="A8" s="40"/>
      <c r="B8" s="4" t="s">
        <v>17</v>
      </c>
      <c r="C8" s="3">
        <v>6825</v>
      </c>
      <c r="D8" s="3">
        <v>5088</v>
      </c>
      <c r="E8" s="3">
        <v>3932</v>
      </c>
      <c r="F8" s="3">
        <v>2901</v>
      </c>
      <c r="G8" s="3">
        <v>1123</v>
      </c>
      <c r="H8" s="12">
        <v>1071</v>
      </c>
      <c r="I8" s="18">
        <v>975</v>
      </c>
      <c r="J8" s="18">
        <v>1248</v>
      </c>
      <c r="K8" s="18">
        <v>1335</v>
      </c>
      <c r="L8" s="18">
        <v>2317</v>
      </c>
      <c r="M8" s="18">
        <v>3789</v>
      </c>
      <c r="N8" s="3">
        <v>5600</v>
      </c>
      <c r="O8" s="22">
        <f t="shared" si="0"/>
        <v>1.4779625230931643</v>
      </c>
      <c r="Q8" s="21">
        <f t="shared" si="1"/>
        <v>3017</v>
      </c>
    </row>
    <row r="9" spans="1:17" ht="23.25" customHeight="1" x14ac:dyDescent="0.25">
      <c r="A9" s="19"/>
      <c r="B9" s="44" t="s">
        <v>28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Q9" s="21"/>
    </row>
    <row r="10" spans="1:17" ht="30" customHeight="1" x14ac:dyDescent="0.25">
      <c r="A10" s="19"/>
      <c r="B10" s="11"/>
      <c r="C10" s="12">
        <v>1200</v>
      </c>
      <c r="D10" s="12">
        <v>1080</v>
      </c>
      <c r="E10" s="12">
        <v>1140</v>
      </c>
      <c r="F10" s="12">
        <v>1020</v>
      </c>
      <c r="G10" s="12">
        <v>780</v>
      </c>
      <c r="H10" s="12">
        <v>0</v>
      </c>
      <c r="I10" s="18">
        <v>0</v>
      </c>
      <c r="J10" s="18">
        <v>0</v>
      </c>
      <c r="K10" s="12">
        <v>0</v>
      </c>
      <c r="L10" s="12">
        <v>0</v>
      </c>
      <c r="M10" s="12">
        <v>0</v>
      </c>
      <c r="N10" s="12"/>
      <c r="Q10" s="21"/>
    </row>
    <row r="11" spans="1:17" ht="27" customHeight="1" x14ac:dyDescent="0.25">
      <c r="A11" s="37" t="s">
        <v>18</v>
      </c>
      <c r="B11" s="38"/>
      <c r="C11" s="8">
        <f>SUM(C5:C8,)+C10</f>
        <v>10985881</v>
      </c>
      <c r="D11" s="8">
        <f>SUM(D5:D8,)+D10</f>
        <v>9044160</v>
      </c>
      <c r="E11" s="8">
        <f>SUM(E5:E8,)+E10</f>
        <v>9521876</v>
      </c>
      <c r="F11" s="8">
        <f t="shared" ref="F11:L11" si="2">SUM(F5:F8,)+F10</f>
        <v>7152292</v>
      </c>
      <c r="G11" s="8">
        <f t="shared" si="2"/>
        <v>6207437</v>
      </c>
      <c r="H11" s="16">
        <f t="shared" si="2"/>
        <v>6014922</v>
      </c>
      <c r="I11" s="8">
        <f t="shared" si="2"/>
        <v>6325701</v>
      </c>
      <c r="J11" s="8">
        <f t="shared" si="2"/>
        <v>6105662</v>
      </c>
      <c r="K11" s="8">
        <f t="shared" si="2"/>
        <v>6609828</v>
      </c>
      <c r="L11" s="8">
        <f t="shared" si="2"/>
        <v>7686106</v>
      </c>
      <c r="M11" s="8">
        <f>SUM(M5:M8,)+M10</f>
        <v>8540584</v>
      </c>
      <c r="N11" s="8">
        <f>SUM(N5:N8,)+N10</f>
        <v>8734217</v>
      </c>
      <c r="Q11" s="21">
        <f t="shared" si="1"/>
        <v>7744055.5</v>
      </c>
    </row>
    <row r="12" spans="1:17" ht="30.75" customHeight="1" x14ac:dyDescent="0.25">
      <c r="A12" s="41" t="s">
        <v>27</v>
      </c>
      <c r="B12" s="34" t="s">
        <v>19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  <c r="Q12" s="21"/>
    </row>
    <row r="13" spans="1:17" ht="27" customHeight="1" x14ac:dyDescent="0.25">
      <c r="A13" s="42"/>
      <c r="B13" s="4" t="s">
        <v>14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Q13" s="21"/>
    </row>
    <row r="14" spans="1:17" ht="27" customHeight="1" x14ac:dyDescent="0.25">
      <c r="A14" s="42"/>
      <c r="B14" s="4" t="s">
        <v>15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Q14" s="21"/>
    </row>
    <row r="15" spans="1:17" ht="25.5" customHeight="1" x14ac:dyDescent="0.25">
      <c r="A15" s="42"/>
      <c r="B15" s="4" t="s">
        <v>16</v>
      </c>
      <c r="C15" s="3">
        <v>676460</v>
      </c>
      <c r="D15" s="3">
        <v>543519</v>
      </c>
      <c r="E15" s="3">
        <v>495147</v>
      </c>
      <c r="F15" s="3">
        <v>344089</v>
      </c>
      <c r="G15" s="3">
        <v>208744</v>
      </c>
      <c r="H15" s="3">
        <v>141146</v>
      </c>
      <c r="I15" s="18">
        <v>134825</v>
      </c>
      <c r="J15" s="18">
        <v>140571</v>
      </c>
      <c r="K15" s="3">
        <v>176716</v>
      </c>
      <c r="L15" s="3">
        <v>318995</v>
      </c>
      <c r="M15" s="3">
        <v>478457</v>
      </c>
      <c r="N15" s="3">
        <v>548507</v>
      </c>
      <c r="O15" s="22">
        <f t="shared" ref="O15:O16" si="3">N15/M15</f>
        <v>1.146408141170471</v>
      </c>
      <c r="Q15" s="21">
        <f t="shared" si="1"/>
        <v>350598</v>
      </c>
    </row>
    <row r="16" spans="1:17" ht="27" customHeight="1" x14ac:dyDescent="0.25">
      <c r="A16" s="42"/>
      <c r="B16" s="4" t="s">
        <v>17</v>
      </c>
      <c r="C16" s="3">
        <v>9115</v>
      </c>
      <c r="D16" s="3">
        <v>5835</v>
      </c>
      <c r="E16" s="3">
        <v>6850</v>
      </c>
      <c r="F16" s="3">
        <v>7340</v>
      </c>
      <c r="G16" s="3">
        <v>5275</v>
      </c>
      <c r="H16" s="3">
        <v>3881</v>
      </c>
      <c r="I16" s="18">
        <v>5569</v>
      </c>
      <c r="J16" s="18">
        <v>5147</v>
      </c>
      <c r="K16" s="3">
        <v>5795</v>
      </c>
      <c r="L16" s="3">
        <v>7410</v>
      </c>
      <c r="M16" s="3">
        <v>7782</v>
      </c>
      <c r="N16" s="3">
        <v>7168</v>
      </c>
      <c r="O16" s="22">
        <f t="shared" si="3"/>
        <v>0.92109997429966595</v>
      </c>
      <c r="Q16" s="21">
        <f t="shared" si="1"/>
        <v>6430.583333333333</v>
      </c>
    </row>
    <row r="17" spans="1:17" ht="23.25" customHeight="1" x14ac:dyDescent="0.25">
      <c r="A17" s="42"/>
      <c r="B17" s="44" t="s">
        <v>28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  <c r="Q17" s="21"/>
    </row>
    <row r="18" spans="1:17" ht="30" customHeight="1" x14ac:dyDescent="0.25">
      <c r="A18" s="43"/>
      <c r="B18" s="11"/>
      <c r="C18" s="12">
        <v>401</v>
      </c>
      <c r="D18" s="12">
        <v>428</v>
      </c>
      <c r="E18" s="12">
        <v>428</v>
      </c>
      <c r="F18" s="12">
        <v>337</v>
      </c>
      <c r="G18" s="12">
        <v>300</v>
      </c>
      <c r="H18" s="12">
        <v>414</v>
      </c>
      <c r="I18" s="18">
        <v>289</v>
      </c>
      <c r="J18" s="18">
        <v>327</v>
      </c>
      <c r="K18" s="18">
        <v>270</v>
      </c>
      <c r="L18" s="18">
        <v>456</v>
      </c>
      <c r="M18" s="18">
        <v>408</v>
      </c>
      <c r="N18" s="12">
        <v>341</v>
      </c>
      <c r="O18" s="22">
        <f>N18/M18</f>
        <v>0.83578431372549022</v>
      </c>
      <c r="Q18" s="21">
        <f t="shared" si="1"/>
        <v>366.58333333333331</v>
      </c>
    </row>
    <row r="19" spans="1:17" ht="27" customHeight="1" x14ac:dyDescent="0.25">
      <c r="A19" s="37" t="s">
        <v>18</v>
      </c>
      <c r="B19" s="38"/>
      <c r="C19" s="8">
        <f>SUM(C13:C16,)+C18</f>
        <v>685976</v>
      </c>
      <c r="D19" s="8">
        <f>SUM(D13:D16,)+D18</f>
        <v>549782</v>
      </c>
      <c r="E19" s="8">
        <f t="shared" ref="E19:N19" si="4">SUM(E13:E16,)+E18</f>
        <v>502425</v>
      </c>
      <c r="F19" s="8">
        <f t="shared" si="4"/>
        <v>351766</v>
      </c>
      <c r="G19" s="8">
        <f t="shared" si="4"/>
        <v>214319</v>
      </c>
      <c r="H19" s="8">
        <f t="shared" si="4"/>
        <v>145441</v>
      </c>
      <c r="I19" s="8">
        <f t="shared" si="4"/>
        <v>140683</v>
      </c>
      <c r="J19" s="8">
        <f t="shared" si="4"/>
        <v>146045</v>
      </c>
      <c r="K19" s="8">
        <f t="shared" si="4"/>
        <v>182781</v>
      </c>
      <c r="L19" s="8">
        <f t="shared" si="4"/>
        <v>326861</v>
      </c>
      <c r="M19" s="8">
        <f t="shared" si="4"/>
        <v>486647</v>
      </c>
      <c r="N19" s="8">
        <f t="shared" si="4"/>
        <v>556016</v>
      </c>
      <c r="Q19" s="21">
        <f t="shared" si="1"/>
        <v>357395.16666666669</v>
      </c>
    </row>
    <row r="20" spans="1:17" ht="30.75" customHeight="1" x14ac:dyDescent="0.25">
      <c r="A20" s="39" t="s">
        <v>29</v>
      </c>
      <c r="B20" s="34" t="s">
        <v>19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6"/>
      <c r="Q20" s="21"/>
    </row>
    <row r="21" spans="1:17" ht="27" customHeight="1" x14ac:dyDescent="0.25">
      <c r="A21" s="40"/>
      <c r="B21" s="4" t="s">
        <v>14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Q21" s="21"/>
    </row>
    <row r="22" spans="1:17" ht="27" customHeight="1" x14ac:dyDescent="0.25">
      <c r="A22" s="40"/>
      <c r="B22" s="4" t="s">
        <v>15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Q22" s="21"/>
    </row>
    <row r="23" spans="1:17" ht="25.5" customHeight="1" x14ac:dyDescent="0.25">
      <c r="A23" s="40"/>
      <c r="B23" s="4" t="s">
        <v>16</v>
      </c>
      <c r="C23" s="3">
        <v>33878</v>
      </c>
      <c r="D23" s="3">
        <v>27230</v>
      </c>
      <c r="E23" s="3">
        <v>24904</v>
      </c>
      <c r="F23" s="3">
        <v>19664</v>
      </c>
      <c r="G23" s="3">
        <v>15430</v>
      </c>
      <c r="H23" s="12">
        <v>15056</v>
      </c>
      <c r="I23" s="18">
        <v>13200</v>
      </c>
      <c r="J23" s="18">
        <v>13626</v>
      </c>
      <c r="K23" s="18">
        <v>14112</v>
      </c>
      <c r="L23" s="18">
        <v>19802</v>
      </c>
      <c r="M23" s="18">
        <v>23384</v>
      </c>
      <c r="N23" s="18">
        <v>25574</v>
      </c>
      <c r="O23" s="22">
        <f>N23/M23</f>
        <v>1.0936537803626412</v>
      </c>
      <c r="Q23" s="21">
        <f t="shared" si="1"/>
        <v>20488.333333333332</v>
      </c>
    </row>
    <row r="24" spans="1:17" ht="27" customHeight="1" x14ac:dyDescent="0.25">
      <c r="A24" s="40"/>
      <c r="B24" s="4" t="s">
        <v>17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Q24" s="21"/>
    </row>
    <row r="25" spans="1:17" ht="27" customHeight="1" x14ac:dyDescent="0.25">
      <c r="A25" s="37" t="s">
        <v>18</v>
      </c>
      <c r="B25" s="38"/>
      <c r="C25" s="8">
        <f t="shared" ref="C25:N25" si="5">SUM(C21:C24,)</f>
        <v>33878</v>
      </c>
      <c r="D25" s="8">
        <f>SUM(D21:D24,)</f>
        <v>27230</v>
      </c>
      <c r="E25" s="8">
        <f t="shared" si="5"/>
        <v>24904</v>
      </c>
      <c r="F25" s="8">
        <f>SUM(F21:F24,)</f>
        <v>19664</v>
      </c>
      <c r="G25" s="8">
        <f>SUM(G21:G24,)</f>
        <v>15430</v>
      </c>
      <c r="H25" s="8">
        <f t="shared" si="5"/>
        <v>15056</v>
      </c>
      <c r="I25" s="8">
        <f t="shared" si="5"/>
        <v>13200</v>
      </c>
      <c r="J25" s="8">
        <f t="shared" si="5"/>
        <v>13626</v>
      </c>
      <c r="K25" s="8">
        <f t="shared" si="5"/>
        <v>14112</v>
      </c>
      <c r="L25" s="8">
        <f t="shared" si="5"/>
        <v>19802</v>
      </c>
      <c r="M25" s="8">
        <f t="shared" si="5"/>
        <v>23384</v>
      </c>
      <c r="N25" s="8">
        <f t="shared" si="5"/>
        <v>25574</v>
      </c>
      <c r="Q25" s="21">
        <f t="shared" si="1"/>
        <v>20488.333333333332</v>
      </c>
    </row>
    <row r="27" spans="1:17" x14ac:dyDescent="0.25">
      <c r="C27" s="13"/>
      <c r="D27" s="13"/>
      <c r="F27" s="13"/>
    </row>
    <row r="28" spans="1:17" x14ac:dyDescent="0.25">
      <c r="C28" s="13"/>
      <c r="F28" s="13"/>
      <c r="G28" s="13"/>
      <c r="J28" s="13"/>
    </row>
    <row r="29" spans="1:17" x14ac:dyDescent="0.25">
      <c r="E29" s="13"/>
      <c r="F29" s="13"/>
      <c r="J29" s="13"/>
    </row>
    <row r="30" spans="1:17" x14ac:dyDescent="0.25">
      <c r="E30" s="13"/>
      <c r="F30" s="13"/>
    </row>
    <row r="31" spans="1:17" x14ac:dyDescent="0.25">
      <c r="F31" s="15"/>
    </row>
  </sheetData>
  <mergeCells count="12">
    <mergeCell ref="A19:B19"/>
    <mergeCell ref="A20:A24"/>
    <mergeCell ref="B20:N20"/>
    <mergeCell ref="A25:B25"/>
    <mergeCell ref="A2:N2"/>
    <mergeCell ref="A4:A8"/>
    <mergeCell ref="B4:N4"/>
    <mergeCell ref="B9:N9"/>
    <mergeCell ref="A11:B11"/>
    <mergeCell ref="A12:A18"/>
    <mergeCell ref="B12:N12"/>
    <mergeCell ref="B17:N1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zoomScale="75" zoomScaleNormal="75" workbookViewId="0">
      <selection activeCell="W23" sqref="W23"/>
    </sheetView>
  </sheetViews>
  <sheetFormatPr defaultRowHeight="15" x14ac:dyDescent="0.25"/>
  <cols>
    <col min="1" max="1" width="16.28515625" customWidth="1"/>
    <col min="2" max="2" width="11.42578125" customWidth="1"/>
    <col min="3" max="6" width="20.28515625" customWidth="1"/>
    <col min="7" max="7" width="20.28515625" hidden="1" customWidth="1"/>
    <col min="8" max="8" width="20.28515625" customWidth="1"/>
    <col min="9" max="9" width="20.28515625" hidden="1" customWidth="1"/>
    <col min="10" max="10" width="20.28515625" customWidth="1"/>
    <col min="11" max="11" width="20.28515625" hidden="1" customWidth="1"/>
    <col min="12" max="12" width="20.28515625" customWidth="1"/>
    <col min="13" max="13" width="20.28515625" hidden="1" customWidth="1"/>
    <col min="14" max="14" width="20.28515625" customWidth="1"/>
    <col min="15" max="15" width="20.28515625" hidden="1" customWidth="1"/>
    <col min="16" max="16" width="20.28515625" customWidth="1"/>
    <col min="17" max="17" width="20.28515625" hidden="1" customWidth="1"/>
    <col min="18" max="18" width="20.28515625" customWidth="1"/>
    <col min="19" max="19" width="20.28515625" hidden="1" customWidth="1"/>
    <col min="20" max="20" width="20.28515625" customWidth="1"/>
    <col min="21" max="21" width="20.28515625" hidden="1" customWidth="1"/>
    <col min="22" max="22" width="20.28515625" customWidth="1"/>
    <col min="23" max="23" width="9.140625" style="22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25.5" customHeight="1" x14ac:dyDescent="0.25">
      <c r="A2" s="33" t="s">
        <v>32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3" ht="28.5" x14ac:dyDescent="0.25">
      <c r="A3" s="5" t="s">
        <v>0</v>
      </c>
      <c r="B3" s="6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/>
      <c r="H3" s="25" t="s">
        <v>6</v>
      </c>
      <c r="I3" s="25"/>
      <c r="J3" s="25" t="s">
        <v>7</v>
      </c>
      <c r="K3" s="25"/>
      <c r="L3" s="7" t="s">
        <v>8</v>
      </c>
      <c r="M3" s="7"/>
      <c r="N3" s="7" t="s">
        <v>9</v>
      </c>
      <c r="O3" s="7"/>
      <c r="P3" s="7" t="s">
        <v>10</v>
      </c>
      <c r="Q3" s="7"/>
      <c r="R3" s="7" t="s">
        <v>11</v>
      </c>
      <c r="S3" s="7"/>
      <c r="T3" s="7" t="s">
        <v>12</v>
      </c>
      <c r="U3" s="7"/>
      <c r="V3" s="7" t="s">
        <v>13</v>
      </c>
    </row>
    <row r="4" spans="1:23" ht="30.75" customHeight="1" x14ac:dyDescent="0.25">
      <c r="A4" s="39" t="s">
        <v>25</v>
      </c>
      <c r="B4" s="34" t="s">
        <v>19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6"/>
    </row>
    <row r="5" spans="1:23" ht="27" customHeight="1" x14ac:dyDescent="0.25">
      <c r="A5" s="40"/>
      <c r="B5" s="4" t="s">
        <v>14</v>
      </c>
      <c r="C5" s="3">
        <v>6176226</v>
      </c>
      <c r="D5" s="3">
        <v>5984637</v>
      </c>
      <c r="E5" s="3">
        <v>5634821</v>
      </c>
      <c r="F5" s="3">
        <v>4794945</v>
      </c>
      <c r="G5" s="23">
        <v>0.89160263171978504</v>
      </c>
      <c r="H5" s="3">
        <v>3785184</v>
      </c>
      <c r="I5" s="3">
        <v>0.98478312054847994</v>
      </c>
      <c r="J5" s="12">
        <v>3320428</v>
      </c>
      <c r="K5" s="12">
        <v>1.0467125054562185</v>
      </c>
      <c r="L5" s="17">
        <v>3545698</v>
      </c>
      <c r="M5" s="17">
        <v>0.95592086960556344</v>
      </c>
      <c r="N5" s="17">
        <v>3710982</v>
      </c>
      <c r="O5" s="17">
        <v>1.0771225623965757</v>
      </c>
      <c r="P5" s="17">
        <v>3790349</v>
      </c>
      <c r="Q5" s="17">
        <v>1.1164389572087197</v>
      </c>
      <c r="R5" s="17">
        <v>4193867</v>
      </c>
      <c r="S5" s="17">
        <v>1.1036130497468204</v>
      </c>
      <c r="T5" s="17">
        <v>5267435</v>
      </c>
      <c r="U5" s="17">
        <v>0.9876734510635311</v>
      </c>
      <c r="V5" s="3">
        <v>7225770</v>
      </c>
      <c r="W5" s="22">
        <f>'2021'!C5/'2020'!V5</f>
        <v>0.88555129764717122</v>
      </c>
    </row>
    <row r="6" spans="1:23" ht="27" customHeight="1" x14ac:dyDescent="0.25">
      <c r="A6" s="40"/>
      <c r="B6" s="4" t="s">
        <v>15</v>
      </c>
      <c r="C6" s="3">
        <v>1316823</v>
      </c>
      <c r="D6" s="3">
        <v>1207108</v>
      </c>
      <c r="E6" s="3">
        <v>1184086</v>
      </c>
      <c r="F6" s="3">
        <v>948314</v>
      </c>
      <c r="G6" s="23">
        <v>0.75980573134142093</v>
      </c>
      <c r="H6" s="3">
        <v>740479</v>
      </c>
      <c r="I6" s="3">
        <v>0.81104989768613256</v>
      </c>
      <c r="J6" s="12">
        <v>555706</v>
      </c>
      <c r="K6" s="12">
        <v>1.141979819390464</v>
      </c>
      <c r="L6" s="17">
        <v>625519</v>
      </c>
      <c r="M6" s="17">
        <v>1.0192794515567942</v>
      </c>
      <c r="N6" s="18">
        <v>598510</v>
      </c>
      <c r="O6" s="18">
        <v>1.1498843742071114</v>
      </c>
      <c r="P6" s="18">
        <v>625282</v>
      </c>
      <c r="Q6" s="18">
        <v>1.3929547701184208</v>
      </c>
      <c r="R6" s="18">
        <v>980737</v>
      </c>
      <c r="S6" s="18">
        <v>1.1617503561866038</v>
      </c>
      <c r="T6" s="18">
        <v>1154317</v>
      </c>
      <c r="U6" s="18">
        <v>1.1395399753633362</v>
      </c>
      <c r="V6" s="3">
        <v>1379194</v>
      </c>
      <c r="W6" s="22">
        <f>'2021'!C6/'2020'!V6</f>
        <v>0.97813795593658326</v>
      </c>
    </row>
    <row r="7" spans="1:23" ht="25.5" customHeight="1" x14ac:dyDescent="0.25">
      <c r="A7" s="40"/>
      <c r="B7" s="4" t="s">
        <v>16</v>
      </c>
      <c r="C7" s="3">
        <v>591122</v>
      </c>
      <c r="D7" s="3">
        <v>506730</v>
      </c>
      <c r="E7" s="3">
        <v>473930</v>
      </c>
      <c r="F7" s="3">
        <v>377580</v>
      </c>
      <c r="G7" s="23">
        <v>0.78703417290812006</v>
      </c>
      <c r="H7" s="3">
        <v>303616</v>
      </c>
      <c r="I7" s="3">
        <v>1.0803805277519161</v>
      </c>
      <c r="J7" s="12">
        <v>299096</v>
      </c>
      <c r="K7" s="12">
        <v>0.96770057430478107</v>
      </c>
      <c r="L7" s="17">
        <v>272649</v>
      </c>
      <c r="M7" s="17">
        <v>1.0039996302344929</v>
      </c>
      <c r="N7" s="18">
        <v>278560</v>
      </c>
      <c r="O7" s="18">
        <v>1.0252710018782916</v>
      </c>
      <c r="P7" s="18">
        <v>289201</v>
      </c>
      <c r="Q7" s="18">
        <v>1.3753854074992067</v>
      </c>
      <c r="R7" s="18">
        <v>395211</v>
      </c>
      <c r="S7" s="18">
        <v>1.0875890167673636</v>
      </c>
      <c r="T7" s="18">
        <v>457885</v>
      </c>
      <c r="U7" s="18">
        <v>1.1920681678100011</v>
      </c>
      <c r="V7" s="3">
        <v>604752</v>
      </c>
      <c r="W7" s="22">
        <f>'2021'!C7/'2020'!V7</f>
        <v>0.98705089028229753</v>
      </c>
    </row>
    <row r="8" spans="1:23" ht="27" customHeight="1" x14ac:dyDescent="0.25">
      <c r="A8" s="40"/>
      <c r="B8" s="4" t="s">
        <v>17</v>
      </c>
      <c r="C8" s="3">
        <v>5597</v>
      </c>
      <c r="D8" s="3">
        <v>5214</v>
      </c>
      <c r="E8" s="3">
        <v>4142</v>
      </c>
      <c r="F8" s="3">
        <v>2330</v>
      </c>
      <c r="G8" s="23">
        <v>0.38710789382971389</v>
      </c>
      <c r="H8" s="3">
        <v>831</v>
      </c>
      <c r="I8" s="3">
        <v>0.95369545859305427</v>
      </c>
      <c r="J8" s="12">
        <v>788</v>
      </c>
      <c r="K8" s="12">
        <v>0.91036414565826329</v>
      </c>
      <c r="L8" s="17">
        <v>651</v>
      </c>
      <c r="M8" s="17">
        <v>1.28</v>
      </c>
      <c r="N8" s="18">
        <v>825</v>
      </c>
      <c r="O8" s="18">
        <v>1.0697115384615385</v>
      </c>
      <c r="P8" s="18">
        <v>944</v>
      </c>
      <c r="Q8" s="18">
        <v>1.7355805243445692</v>
      </c>
      <c r="R8" s="18">
        <v>1706</v>
      </c>
      <c r="S8" s="18">
        <v>1.6353042727665084</v>
      </c>
      <c r="T8" s="18">
        <v>3706</v>
      </c>
      <c r="U8" s="18">
        <v>1.4779625230931643</v>
      </c>
      <c r="V8" s="3">
        <v>4956</v>
      </c>
      <c r="W8" s="22">
        <f>'2021'!C8/'2020'!V8</f>
        <v>1.107949959644875</v>
      </c>
    </row>
    <row r="9" spans="1:23" ht="23.25" customHeight="1" x14ac:dyDescent="0.25">
      <c r="A9" s="20"/>
      <c r="B9" s="44" t="s">
        <v>28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6"/>
    </row>
    <row r="10" spans="1:23" ht="30" customHeight="1" x14ac:dyDescent="0.25">
      <c r="A10" s="20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8"/>
      <c r="M10" s="18"/>
      <c r="N10" s="18"/>
      <c r="O10" s="18"/>
      <c r="P10" s="12"/>
      <c r="Q10" s="12"/>
      <c r="R10" s="12"/>
      <c r="S10" s="12"/>
      <c r="T10" s="12"/>
      <c r="U10" s="12"/>
      <c r="V10" s="12"/>
    </row>
    <row r="11" spans="1:23" ht="27" customHeight="1" x14ac:dyDescent="0.25">
      <c r="A11" s="37" t="s">
        <v>18</v>
      </c>
      <c r="B11" s="38"/>
      <c r="C11" s="8">
        <f>SUM(C5:C8,)+C10</f>
        <v>8089768</v>
      </c>
      <c r="D11" s="8">
        <f>SUM(D5:D8,)+D10</f>
        <v>7703689</v>
      </c>
      <c r="E11" s="8">
        <f>SUM(E5:E8,)+E10</f>
        <v>7296979</v>
      </c>
      <c r="F11" s="8">
        <f t="shared" ref="F11:R11" si="0">SUM(F5:F8,)+F10</f>
        <v>6123169</v>
      </c>
      <c r="G11" s="8"/>
      <c r="H11" s="8">
        <f t="shared" si="0"/>
        <v>4830110</v>
      </c>
      <c r="I11" s="8"/>
      <c r="J11" s="16">
        <f>SUM(J5:J8,)+J10</f>
        <v>4176018</v>
      </c>
      <c r="K11" s="16"/>
      <c r="L11" s="8">
        <f t="shared" si="0"/>
        <v>4444517</v>
      </c>
      <c r="M11" s="8"/>
      <c r="N11" s="8">
        <f t="shared" si="0"/>
        <v>4588877</v>
      </c>
      <c r="O11" s="8"/>
      <c r="P11" s="8">
        <f t="shared" si="0"/>
        <v>4705776</v>
      </c>
      <c r="Q11" s="8"/>
      <c r="R11" s="8">
        <f t="shared" si="0"/>
        <v>5571521</v>
      </c>
      <c r="S11" s="8"/>
      <c r="T11" s="8">
        <f>SUM(T5:T8,)+T10</f>
        <v>6883343</v>
      </c>
      <c r="U11" s="8"/>
      <c r="V11" s="8">
        <f>SUM(V5:V8,)+V10</f>
        <v>9214672</v>
      </c>
    </row>
    <row r="12" spans="1:23" ht="30.75" customHeight="1" x14ac:dyDescent="0.25">
      <c r="A12" s="41" t="s">
        <v>27</v>
      </c>
      <c r="B12" s="34" t="s">
        <v>19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</row>
    <row r="13" spans="1:23" ht="27" customHeight="1" x14ac:dyDescent="0.25">
      <c r="A13" s="42"/>
      <c r="B13" s="4" t="s">
        <v>14</v>
      </c>
      <c r="C13" s="3"/>
      <c r="D13" s="3"/>
      <c r="E13" s="3"/>
      <c r="F13" s="3"/>
      <c r="G13" s="2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3" ht="27" customHeight="1" x14ac:dyDescent="0.25">
      <c r="A14" s="42"/>
      <c r="B14" s="4" t="s">
        <v>15</v>
      </c>
      <c r="C14" s="3"/>
      <c r="D14" s="3"/>
      <c r="E14" s="3"/>
      <c r="F14" s="3"/>
      <c r="G14" s="2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3" ht="25.5" customHeight="1" x14ac:dyDescent="0.25">
      <c r="A15" s="42"/>
      <c r="B15" s="4" t="s">
        <v>16</v>
      </c>
      <c r="C15" s="3">
        <v>561712</v>
      </c>
      <c r="D15" s="3">
        <v>537121</v>
      </c>
      <c r="E15" s="3">
        <v>431959</v>
      </c>
      <c r="F15" s="3">
        <v>329182</v>
      </c>
      <c r="G15" s="23">
        <v>0.6066569986253556</v>
      </c>
      <c r="H15" s="3">
        <v>213796</v>
      </c>
      <c r="I15" s="3">
        <v>0.6761679377610853</v>
      </c>
      <c r="J15" s="3">
        <v>120926</v>
      </c>
      <c r="K15" s="3">
        <v>0.95521658424609979</v>
      </c>
      <c r="L15" s="18">
        <v>131983</v>
      </c>
      <c r="M15" s="18">
        <v>1.0426182087891711</v>
      </c>
      <c r="N15" s="18">
        <v>126357</v>
      </c>
      <c r="O15" s="18">
        <v>1.2571298489731169</v>
      </c>
      <c r="P15" s="3">
        <v>151269</v>
      </c>
      <c r="Q15" s="3">
        <v>1.8051280019918967</v>
      </c>
      <c r="R15" s="3">
        <v>278765</v>
      </c>
      <c r="S15" s="3">
        <v>1.4998887129892318</v>
      </c>
      <c r="T15" s="3">
        <v>405359</v>
      </c>
      <c r="U15" s="3">
        <v>1.146408141170471</v>
      </c>
      <c r="V15" s="3">
        <v>523773</v>
      </c>
      <c r="W15" s="22">
        <f>'2021'!C15/'2020'!V15</f>
        <v>1.0410998657815504</v>
      </c>
    </row>
    <row r="16" spans="1:23" ht="27" customHeight="1" x14ac:dyDescent="0.25">
      <c r="A16" s="42"/>
      <c r="B16" s="4" t="s">
        <v>17</v>
      </c>
      <c r="C16" s="3">
        <v>8695</v>
      </c>
      <c r="D16" s="3">
        <v>8539</v>
      </c>
      <c r="E16" s="3">
        <v>6278</v>
      </c>
      <c r="F16" s="3">
        <v>5780</v>
      </c>
      <c r="G16" s="23">
        <v>0.71866485013623982</v>
      </c>
      <c r="H16" s="3">
        <v>6225</v>
      </c>
      <c r="I16" s="3">
        <v>0.73573459715639811</v>
      </c>
      <c r="J16" s="3">
        <v>3826</v>
      </c>
      <c r="K16" s="3">
        <v>1.4349394485957228</v>
      </c>
      <c r="L16" s="18">
        <v>6587</v>
      </c>
      <c r="M16" s="18">
        <v>0.92422337942179922</v>
      </c>
      <c r="N16" s="18">
        <v>8115</v>
      </c>
      <c r="O16" s="18">
        <v>1.1258985816980764</v>
      </c>
      <c r="P16" s="3">
        <v>8943</v>
      </c>
      <c r="Q16" s="3">
        <v>1.278688524590164</v>
      </c>
      <c r="R16" s="3">
        <v>10564</v>
      </c>
      <c r="S16" s="3">
        <v>1.0502024291497976</v>
      </c>
      <c r="T16" s="3">
        <v>10120</v>
      </c>
      <c r="U16" s="3">
        <v>0.92109997429966595</v>
      </c>
      <c r="V16" s="3">
        <v>10374</v>
      </c>
      <c r="W16" s="22">
        <f>'2021'!C16/'2020'!V16</f>
        <v>1.2051282051282051</v>
      </c>
    </row>
    <row r="17" spans="1:23" ht="23.25" customHeight="1" x14ac:dyDescent="0.25">
      <c r="A17" s="42"/>
      <c r="B17" s="44" t="s">
        <v>28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6"/>
    </row>
    <row r="18" spans="1:23" ht="30" customHeight="1" x14ac:dyDescent="0.25">
      <c r="A18" s="43"/>
      <c r="B18" s="11"/>
      <c r="C18" s="12">
        <v>487</v>
      </c>
      <c r="D18" s="12">
        <v>408</v>
      </c>
      <c r="E18" s="12">
        <v>383</v>
      </c>
      <c r="F18" s="12">
        <v>406</v>
      </c>
      <c r="G18" s="24">
        <v>0.89020771513353114</v>
      </c>
      <c r="H18" s="12">
        <v>351</v>
      </c>
      <c r="I18" s="12">
        <v>1.38</v>
      </c>
      <c r="J18" s="12">
        <v>400</v>
      </c>
      <c r="K18" s="12">
        <v>0.69806763285024154</v>
      </c>
      <c r="L18" s="18">
        <v>317</v>
      </c>
      <c r="M18" s="18">
        <v>1.1314878892733564</v>
      </c>
      <c r="N18" s="18">
        <v>367</v>
      </c>
      <c r="O18" s="18">
        <v>0.82568807339449546</v>
      </c>
      <c r="P18" s="18">
        <v>358</v>
      </c>
      <c r="Q18" s="18">
        <v>1.6888888888888889</v>
      </c>
      <c r="R18" s="18">
        <v>433</v>
      </c>
      <c r="S18" s="18">
        <v>0.89473684210526316</v>
      </c>
      <c r="T18" s="18">
        <v>451</v>
      </c>
      <c r="U18" s="18">
        <v>0.83578431372549022</v>
      </c>
      <c r="V18" s="12">
        <v>438</v>
      </c>
      <c r="W18" s="22">
        <f>'2021'!C18/'2020'!V18</f>
        <v>1.2009132420091324</v>
      </c>
    </row>
    <row r="19" spans="1:23" ht="27" customHeight="1" x14ac:dyDescent="0.25">
      <c r="A19" s="37" t="s">
        <v>18</v>
      </c>
      <c r="B19" s="38"/>
      <c r="C19" s="8">
        <f>SUM(C13:C16,)+C18</f>
        <v>570894</v>
      </c>
      <c r="D19" s="8">
        <f>SUM(D13:D16,)+D18</f>
        <v>546068</v>
      </c>
      <c r="E19" s="8">
        <f t="shared" ref="E19:V19" si="1">SUM(E13:E16,)+E18</f>
        <v>438620</v>
      </c>
      <c r="F19" s="8">
        <f t="shared" si="1"/>
        <v>335368</v>
      </c>
      <c r="G19" s="8"/>
      <c r="H19" s="8">
        <f t="shared" si="1"/>
        <v>220372</v>
      </c>
      <c r="I19" s="8"/>
      <c r="J19" s="8">
        <f t="shared" si="1"/>
        <v>125152</v>
      </c>
      <c r="K19" s="8"/>
      <c r="L19" s="8">
        <f t="shared" si="1"/>
        <v>138887</v>
      </c>
      <c r="M19" s="8"/>
      <c r="N19" s="8">
        <f t="shared" si="1"/>
        <v>134839</v>
      </c>
      <c r="O19" s="8"/>
      <c r="P19" s="8">
        <f t="shared" si="1"/>
        <v>160570</v>
      </c>
      <c r="Q19" s="8"/>
      <c r="R19" s="8">
        <f t="shared" si="1"/>
        <v>289762</v>
      </c>
      <c r="S19" s="8"/>
      <c r="T19" s="8">
        <f t="shared" si="1"/>
        <v>415930</v>
      </c>
      <c r="U19" s="8"/>
      <c r="V19" s="8">
        <f t="shared" si="1"/>
        <v>534585</v>
      </c>
    </row>
    <row r="20" spans="1:23" ht="30.75" customHeight="1" x14ac:dyDescent="0.25">
      <c r="A20" s="39" t="s">
        <v>29</v>
      </c>
      <c r="B20" s="34" t="s">
        <v>19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</row>
    <row r="21" spans="1:23" ht="27" customHeight="1" x14ac:dyDescent="0.25">
      <c r="A21" s="40"/>
      <c r="B21" s="4" t="s">
        <v>14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3" ht="27" customHeight="1" x14ac:dyDescent="0.25">
      <c r="A22" s="40"/>
      <c r="B22" s="4" t="s">
        <v>15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3" ht="25.5" customHeight="1" x14ac:dyDescent="0.25">
      <c r="A23" s="40"/>
      <c r="B23" s="4" t="s">
        <v>16</v>
      </c>
      <c r="C23" s="3">
        <v>25126</v>
      </c>
      <c r="D23" s="3">
        <v>22126</v>
      </c>
      <c r="E23" s="3">
        <v>20066</v>
      </c>
      <c r="F23" s="3">
        <v>21988</v>
      </c>
      <c r="G23" s="23">
        <v>0.78468266883645243</v>
      </c>
      <c r="H23" s="3">
        <v>18816</v>
      </c>
      <c r="I23" s="3">
        <v>0.97576150356448477</v>
      </c>
      <c r="J23" s="12">
        <v>10292</v>
      </c>
      <c r="K23" s="12">
        <v>0.87672688629117956</v>
      </c>
      <c r="L23" s="18">
        <v>10778</v>
      </c>
      <c r="M23" s="18">
        <v>1.0322727272727272</v>
      </c>
      <c r="N23" s="18">
        <v>12756</v>
      </c>
      <c r="O23" s="18">
        <v>1.035667107001321</v>
      </c>
      <c r="P23" s="18">
        <v>13246</v>
      </c>
      <c r="Q23" s="18">
        <v>1.403202947845805</v>
      </c>
      <c r="R23" s="18">
        <v>21868</v>
      </c>
      <c r="S23" s="18">
        <v>1.1808908191091809</v>
      </c>
      <c r="T23" s="18">
        <v>10074</v>
      </c>
      <c r="U23" s="18">
        <v>1.0936537803626412</v>
      </c>
      <c r="V23" s="18">
        <v>18622</v>
      </c>
      <c r="W23" s="22">
        <f>'2021'!C23/'2020'!V23</f>
        <v>1.0600365159488776</v>
      </c>
    </row>
    <row r="24" spans="1:23" ht="27" customHeight="1" x14ac:dyDescent="0.25">
      <c r="A24" s="40"/>
      <c r="B24" s="4" t="s">
        <v>17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3" ht="27" customHeight="1" x14ac:dyDescent="0.25">
      <c r="A25" s="37" t="s">
        <v>18</v>
      </c>
      <c r="B25" s="38"/>
      <c r="C25" s="8">
        <f t="shared" ref="C25:V25" si="2">SUM(C21:C24,)</f>
        <v>25126</v>
      </c>
      <c r="D25" s="8">
        <f>SUM(D21:D24,)</f>
        <v>22126</v>
      </c>
      <c r="E25" s="8">
        <f t="shared" si="2"/>
        <v>20066</v>
      </c>
      <c r="F25" s="8">
        <f>SUM(F21:F24,)</f>
        <v>21988</v>
      </c>
      <c r="G25" s="8"/>
      <c r="H25" s="8">
        <f>SUM(H21:H24,)</f>
        <v>18816</v>
      </c>
      <c r="I25" s="8"/>
      <c r="J25" s="8">
        <f t="shared" si="2"/>
        <v>10292</v>
      </c>
      <c r="K25" s="8"/>
      <c r="L25" s="8">
        <f t="shared" si="2"/>
        <v>10778</v>
      </c>
      <c r="M25" s="8"/>
      <c r="N25" s="8">
        <f t="shared" si="2"/>
        <v>12756</v>
      </c>
      <c r="O25" s="8"/>
      <c r="P25" s="8">
        <f t="shared" si="2"/>
        <v>13246</v>
      </c>
      <c r="Q25" s="8"/>
      <c r="R25" s="8">
        <f t="shared" si="2"/>
        <v>21868</v>
      </c>
      <c r="S25" s="8"/>
      <c r="T25" s="8">
        <f t="shared" si="2"/>
        <v>10074</v>
      </c>
      <c r="U25" s="8"/>
      <c r="V25" s="8">
        <f t="shared" si="2"/>
        <v>18622</v>
      </c>
    </row>
    <row r="27" spans="1:23" x14ac:dyDescent="0.25">
      <c r="C27" s="13"/>
      <c r="D27" s="13"/>
      <c r="F27" s="13"/>
      <c r="G27" s="13"/>
    </row>
    <row r="28" spans="1:23" x14ac:dyDescent="0.25">
      <c r="C28" s="13"/>
      <c r="F28" s="13"/>
      <c r="G28" s="13"/>
      <c r="H28" s="13"/>
      <c r="I28" s="13"/>
      <c r="N28" s="13"/>
      <c r="O28" s="13"/>
    </row>
    <row r="29" spans="1:23" x14ac:dyDescent="0.25">
      <c r="E29" s="13"/>
      <c r="F29" s="13"/>
      <c r="G29" s="13"/>
      <c r="N29" s="13"/>
      <c r="O29" s="13"/>
    </row>
    <row r="30" spans="1:23" x14ac:dyDescent="0.25">
      <c r="E30" s="13"/>
      <c r="F30" s="13"/>
      <c r="G30" s="13"/>
    </row>
    <row r="31" spans="1:23" x14ac:dyDescent="0.25">
      <c r="F31" s="15"/>
      <c r="G31" s="15"/>
    </row>
  </sheetData>
  <mergeCells count="12">
    <mergeCell ref="A19:B19"/>
    <mergeCell ref="A20:A24"/>
    <mergeCell ref="B20:V20"/>
    <mergeCell ref="A25:B25"/>
    <mergeCell ref="A2:V2"/>
    <mergeCell ref="A4:A8"/>
    <mergeCell ref="B4:V4"/>
    <mergeCell ref="B9:V9"/>
    <mergeCell ref="A11:B11"/>
    <mergeCell ref="A12:A18"/>
    <mergeCell ref="B12:V12"/>
    <mergeCell ref="B17:V1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zoomScale="70" zoomScaleNormal="70" workbookViewId="0">
      <selection activeCell="AH18" sqref="AH18"/>
    </sheetView>
  </sheetViews>
  <sheetFormatPr defaultRowHeight="15" x14ac:dyDescent="0.25"/>
  <cols>
    <col min="1" max="1" width="16.28515625" customWidth="1"/>
    <col min="2" max="2" width="11.42578125" customWidth="1"/>
    <col min="3" max="3" width="20.28515625" customWidth="1"/>
    <col min="4" max="4" width="20.28515625" hidden="1" customWidth="1"/>
    <col min="5" max="5" width="20.28515625" customWidth="1"/>
    <col min="6" max="6" width="20.28515625" hidden="1" customWidth="1"/>
    <col min="7" max="7" width="20.28515625" customWidth="1"/>
    <col min="8" max="8" width="20.28515625" hidden="1" customWidth="1"/>
    <col min="9" max="9" width="20.28515625" customWidth="1"/>
    <col min="10" max="11" width="20.28515625" hidden="1" customWidth="1"/>
    <col min="12" max="12" width="20.28515625" customWidth="1"/>
    <col min="13" max="14" width="20.28515625" hidden="1" customWidth="1"/>
    <col min="15" max="15" width="20.28515625" customWidth="1"/>
    <col min="16" max="17" width="20.28515625" hidden="1" customWidth="1"/>
    <col min="18" max="18" width="20.28515625" customWidth="1"/>
    <col min="19" max="20" width="20.28515625" hidden="1" customWidth="1"/>
    <col min="21" max="21" width="20.28515625" customWidth="1"/>
    <col min="22" max="23" width="20.28515625" hidden="1" customWidth="1"/>
    <col min="24" max="24" width="20.28515625" customWidth="1"/>
    <col min="25" max="26" width="20.28515625" hidden="1" customWidth="1"/>
    <col min="27" max="27" width="20.28515625" customWidth="1"/>
    <col min="28" max="29" width="20.28515625" hidden="1" customWidth="1"/>
    <col min="30" max="30" width="20.28515625" customWidth="1"/>
    <col min="31" max="32" width="20.28515625" hidden="1" customWidth="1"/>
    <col min="33" max="33" width="20.28515625" customWidth="1"/>
    <col min="34" max="34" width="9.140625" style="22"/>
  </cols>
  <sheetData>
    <row r="1" spans="1:3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 ht="25.5" customHeight="1" x14ac:dyDescent="0.25">
      <c r="A2" s="33" t="s">
        <v>33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spans="1:34" ht="28.5" x14ac:dyDescent="0.25">
      <c r="A3" s="5" t="s">
        <v>0</v>
      </c>
      <c r="B3" s="6" t="s">
        <v>1</v>
      </c>
      <c r="C3" s="25" t="s">
        <v>2</v>
      </c>
      <c r="D3" s="25"/>
      <c r="E3" s="25" t="s">
        <v>3</v>
      </c>
      <c r="F3" s="25"/>
      <c r="G3" s="25" t="s">
        <v>4</v>
      </c>
      <c r="H3" s="25"/>
      <c r="I3" s="25" t="s">
        <v>5</v>
      </c>
      <c r="J3" s="25"/>
      <c r="K3" s="25"/>
      <c r="L3" s="25" t="s">
        <v>6</v>
      </c>
      <c r="M3" s="25"/>
      <c r="N3" s="25"/>
      <c r="O3" s="25" t="s">
        <v>7</v>
      </c>
      <c r="P3" s="25"/>
      <c r="Q3" s="25"/>
      <c r="R3" s="7" t="s">
        <v>8</v>
      </c>
      <c r="S3" s="7"/>
      <c r="T3" s="7"/>
      <c r="U3" s="7" t="s">
        <v>9</v>
      </c>
      <c r="V3" s="7"/>
      <c r="W3" s="7"/>
      <c r="X3" s="7" t="s">
        <v>10</v>
      </c>
      <c r="Y3" s="7"/>
      <c r="Z3" s="7"/>
      <c r="AA3" s="7" t="s">
        <v>11</v>
      </c>
      <c r="AB3" s="7"/>
      <c r="AC3" s="7"/>
      <c r="AD3" s="7" t="s">
        <v>12</v>
      </c>
      <c r="AE3" s="7"/>
      <c r="AF3" s="7"/>
      <c r="AG3" s="7" t="s">
        <v>13</v>
      </c>
    </row>
    <row r="4" spans="1:34" ht="30.75" customHeight="1" x14ac:dyDescent="0.25">
      <c r="A4" s="39" t="s">
        <v>34</v>
      </c>
      <c r="B4" s="34" t="s">
        <v>19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6"/>
    </row>
    <row r="5" spans="1:34" ht="27" customHeight="1" x14ac:dyDescent="0.25">
      <c r="A5" s="40"/>
      <c r="B5" s="4" t="s">
        <v>14</v>
      </c>
      <c r="C5" s="3">
        <v>6398790</v>
      </c>
      <c r="D5" s="3">
        <v>0.96897960016359508</v>
      </c>
      <c r="E5" s="3">
        <v>6247732</v>
      </c>
      <c r="F5" s="3">
        <v>0.94154766613246554</v>
      </c>
      <c r="G5" s="3">
        <v>6053007</v>
      </c>
      <c r="H5" s="3">
        <v>0.85094894762406825</v>
      </c>
      <c r="I5" s="3">
        <v>4534356</v>
      </c>
      <c r="J5" s="23"/>
      <c r="K5" s="23">
        <v>0.78941134882673314</v>
      </c>
      <c r="L5" s="3">
        <v>3893103</v>
      </c>
      <c r="M5" s="3"/>
      <c r="N5" s="3">
        <v>0.87721706527344512</v>
      </c>
      <c r="O5" s="12">
        <v>3469737</v>
      </c>
      <c r="P5" s="12"/>
      <c r="Q5" s="12">
        <v>1.067843663527714</v>
      </c>
      <c r="R5" s="17">
        <v>3690560</v>
      </c>
      <c r="S5" s="17"/>
      <c r="T5" s="17">
        <v>1.0466153631809589</v>
      </c>
      <c r="U5" s="17">
        <v>3716803</v>
      </c>
      <c r="V5" s="17"/>
      <c r="W5" s="17">
        <v>1.0213870614301013</v>
      </c>
      <c r="X5" s="17">
        <v>4024032</v>
      </c>
      <c r="Y5" s="17"/>
      <c r="Z5" s="17">
        <v>1.106459326040953</v>
      </c>
      <c r="AA5" s="17">
        <v>4609096</v>
      </c>
      <c r="AB5" s="17"/>
      <c r="AC5" s="17">
        <v>1.2559852279531039</v>
      </c>
      <c r="AD5" s="17">
        <v>4964747</v>
      </c>
      <c r="AE5" s="17"/>
      <c r="AF5" s="17">
        <v>1.3717815217463529</v>
      </c>
      <c r="AG5" s="3">
        <v>6148356</v>
      </c>
      <c r="AH5" s="22">
        <f>'2022'!D5/'2021'!AG5</f>
        <v>1.0557568559790618</v>
      </c>
    </row>
    <row r="6" spans="1:34" ht="27" customHeight="1" x14ac:dyDescent="0.25">
      <c r="A6" s="40"/>
      <c r="B6" s="4" t="s">
        <v>15</v>
      </c>
      <c r="C6" s="3">
        <v>1349042</v>
      </c>
      <c r="D6" s="3">
        <v>0.91668204458761737</v>
      </c>
      <c r="E6" s="3">
        <v>1239913</v>
      </c>
      <c r="F6" s="3">
        <v>0.98092796999108611</v>
      </c>
      <c r="G6" s="3">
        <v>1330064</v>
      </c>
      <c r="H6" s="3">
        <v>0.8008827061547894</v>
      </c>
      <c r="I6" s="3">
        <v>960952</v>
      </c>
      <c r="J6" s="23"/>
      <c r="K6" s="23">
        <v>0.78083735977745772</v>
      </c>
      <c r="L6" s="3">
        <v>659661</v>
      </c>
      <c r="M6" s="3"/>
      <c r="N6" s="3">
        <v>0.75046827796601934</v>
      </c>
      <c r="O6" s="12">
        <v>608214</v>
      </c>
      <c r="P6" s="12"/>
      <c r="Q6" s="12">
        <v>1.125629379564014</v>
      </c>
      <c r="R6" s="17">
        <v>574853</v>
      </c>
      <c r="S6" s="17"/>
      <c r="T6" s="17">
        <v>0.95682145546338315</v>
      </c>
      <c r="U6" s="18">
        <v>570368</v>
      </c>
      <c r="V6" s="18"/>
      <c r="W6" s="18">
        <v>1.044731082187432</v>
      </c>
      <c r="X6" s="18">
        <v>874117</v>
      </c>
      <c r="Y6" s="18"/>
      <c r="Z6" s="18">
        <v>1.5684715056566476</v>
      </c>
      <c r="AA6" s="18">
        <v>1087676</v>
      </c>
      <c r="AB6" s="18"/>
      <c r="AC6" s="18">
        <v>1.1769893457675198</v>
      </c>
      <c r="AD6" s="18">
        <v>1207411</v>
      </c>
      <c r="AE6" s="18"/>
      <c r="AF6" s="18">
        <v>1.1948139029400069</v>
      </c>
      <c r="AG6" s="3">
        <v>1599389</v>
      </c>
      <c r="AH6" s="22">
        <f>'2022'!D6/'2021'!AG6</f>
        <v>0.92236097659793836</v>
      </c>
    </row>
    <row r="7" spans="1:34" ht="25.5" customHeight="1" x14ac:dyDescent="0.25">
      <c r="A7" s="40"/>
      <c r="B7" s="4" t="s">
        <v>16</v>
      </c>
      <c r="C7" s="3">
        <v>596921</v>
      </c>
      <c r="D7" s="3">
        <v>0.85723420884352131</v>
      </c>
      <c r="E7" s="3">
        <v>593317</v>
      </c>
      <c r="F7" s="3">
        <v>0.93527124898861325</v>
      </c>
      <c r="G7" s="3">
        <v>545440</v>
      </c>
      <c r="H7" s="3">
        <v>0.79669993458949628</v>
      </c>
      <c r="I7" s="3">
        <v>416192</v>
      </c>
      <c r="J7" s="23"/>
      <c r="K7" s="23">
        <v>0.804110387202712</v>
      </c>
      <c r="L7" s="3">
        <v>318896</v>
      </c>
      <c r="M7" s="3"/>
      <c r="N7" s="3">
        <v>0.98511277403035413</v>
      </c>
      <c r="O7" s="12">
        <v>310616</v>
      </c>
      <c r="P7" s="12"/>
      <c r="Q7" s="12">
        <v>0.91157688501350742</v>
      </c>
      <c r="R7" s="17">
        <v>313641</v>
      </c>
      <c r="S7" s="17"/>
      <c r="T7" s="17">
        <v>1.0216798887947507</v>
      </c>
      <c r="U7" s="18">
        <v>327809</v>
      </c>
      <c r="V7" s="18"/>
      <c r="W7" s="18">
        <v>1.0382000287191269</v>
      </c>
      <c r="X7" s="18">
        <v>351509</v>
      </c>
      <c r="Y7" s="18"/>
      <c r="Z7" s="18">
        <v>1.3665616647245342</v>
      </c>
      <c r="AA7" s="18">
        <v>447262</v>
      </c>
      <c r="AB7" s="18"/>
      <c r="AC7" s="18">
        <v>1.1585836426617679</v>
      </c>
      <c r="AD7" s="18">
        <v>463709</v>
      </c>
      <c r="AE7" s="18"/>
      <c r="AF7" s="18">
        <v>1.3207508435524205</v>
      </c>
      <c r="AG7" s="3">
        <v>635423</v>
      </c>
      <c r="AH7" s="22">
        <f>'2022'!D7/'2021'!AG7</f>
        <v>0.96528296898286658</v>
      </c>
    </row>
    <row r="8" spans="1:34" ht="27" customHeight="1" x14ac:dyDescent="0.25">
      <c r="A8" s="40"/>
      <c r="B8" s="4" t="s">
        <v>17</v>
      </c>
      <c r="C8" s="3">
        <v>5491</v>
      </c>
      <c r="D8" s="3">
        <v>0.93157048418795785</v>
      </c>
      <c r="E8" s="3">
        <v>6370</v>
      </c>
      <c r="F8" s="3">
        <v>0.79439969313387038</v>
      </c>
      <c r="G8" s="3">
        <v>6508</v>
      </c>
      <c r="H8" s="3">
        <v>0.56253017865765331</v>
      </c>
      <c r="I8" s="3">
        <v>2739</v>
      </c>
      <c r="J8" s="23"/>
      <c r="K8" s="23">
        <v>0.35665236051502147</v>
      </c>
      <c r="L8" s="3">
        <v>1395</v>
      </c>
      <c r="M8" s="3"/>
      <c r="N8" s="3">
        <v>0.94825511432009624</v>
      </c>
      <c r="O8" s="12">
        <v>1026</v>
      </c>
      <c r="P8" s="12"/>
      <c r="Q8" s="12">
        <v>0.82614213197969544</v>
      </c>
      <c r="R8" s="17">
        <v>863</v>
      </c>
      <c r="S8" s="17"/>
      <c r="T8" s="17">
        <v>1.2672811059907834</v>
      </c>
      <c r="U8" s="18">
        <v>1183</v>
      </c>
      <c r="V8" s="18"/>
      <c r="W8" s="18">
        <v>1.1442424242424243</v>
      </c>
      <c r="X8" s="18">
        <v>1979</v>
      </c>
      <c r="Y8" s="18"/>
      <c r="Z8" s="18">
        <v>1.8072033898305084</v>
      </c>
      <c r="AA8" s="18">
        <v>3240</v>
      </c>
      <c r="AB8" s="18"/>
      <c r="AC8" s="18">
        <v>2.1723329425556859</v>
      </c>
      <c r="AD8" s="18">
        <v>4514</v>
      </c>
      <c r="AE8" s="18"/>
      <c r="AF8" s="18">
        <v>1.3372908796546141</v>
      </c>
      <c r="AG8" s="3">
        <v>4827</v>
      </c>
      <c r="AH8" s="22">
        <f>'2022'!D8/'2021'!AG8</f>
        <v>1.3816034804226227</v>
      </c>
    </row>
    <row r="9" spans="1:34" ht="23.25" customHeight="1" x14ac:dyDescent="0.25">
      <c r="A9" s="26"/>
      <c r="B9" s="44" t="s">
        <v>28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6"/>
    </row>
    <row r="10" spans="1:34" ht="30" customHeight="1" x14ac:dyDescent="0.25">
      <c r="A10" s="26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8"/>
      <c r="S10" s="18"/>
      <c r="T10" s="18"/>
      <c r="U10" s="18"/>
      <c r="V10" s="18"/>
      <c r="W10" s="18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4" ht="27" customHeight="1" x14ac:dyDescent="0.25">
      <c r="A11" s="37" t="s">
        <v>18</v>
      </c>
      <c r="B11" s="38"/>
      <c r="C11" s="8">
        <f>SUM(C5:C8,)+C10</f>
        <v>8350244</v>
      </c>
      <c r="D11" s="8"/>
      <c r="E11" s="8">
        <f>SUM(E5:E8,)+E10</f>
        <v>8087332</v>
      </c>
      <c r="F11" s="8"/>
      <c r="G11" s="8">
        <f>SUM(G5:G8,)+G10</f>
        <v>7935019</v>
      </c>
      <c r="H11" s="8"/>
      <c r="I11" s="8">
        <f t="shared" ref="I11:AA11" si="0">SUM(I5:I8,)+I10</f>
        <v>5914239</v>
      </c>
      <c r="J11" s="8"/>
      <c r="K11" s="8"/>
      <c r="L11" s="8">
        <f t="shared" si="0"/>
        <v>4873055</v>
      </c>
      <c r="M11" s="8"/>
      <c r="N11" s="8"/>
      <c r="O11" s="16">
        <f>SUM(O5:O8,)+O10</f>
        <v>4389593</v>
      </c>
      <c r="P11" s="16"/>
      <c r="Q11" s="16"/>
      <c r="R11" s="8">
        <f t="shared" si="0"/>
        <v>4579917</v>
      </c>
      <c r="S11" s="8"/>
      <c r="T11" s="8"/>
      <c r="U11" s="8">
        <f t="shared" si="0"/>
        <v>4616163</v>
      </c>
      <c r="V11" s="8"/>
      <c r="W11" s="8"/>
      <c r="X11" s="8">
        <f t="shared" si="0"/>
        <v>5251637</v>
      </c>
      <c r="Y11" s="8"/>
      <c r="Z11" s="8"/>
      <c r="AA11" s="8">
        <f t="shared" si="0"/>
        <v>6147274</v>
      </c>
      <c r="AB11" s="8"/>
      <c r="AC11" s="8"/>
      <c r="AD11" s="8">
        <f>SUM(AD5:AD8,)+AD10</f>
        <v>6640381</v>
      </c>
      <c r="AE11" s="8"/>
      <c r="AF11" s="8"/>
      <c r="AG11" s="8">
        <f>SUM(AG5:AG8,)+AG10</f>
        <v>8387995</v>
      </c>
    </row>
    <row r="12" spans="1:34" ht="30.75" customHeight="1" x14ac:dyDescent="0.25">
      <c r="A12" s="41" t="s">
        <v>27</v>
      </c>
      <c r="B12" s="34" t="s">
        <v>19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6"/>
    </row>
    <row r="13" spans="1:34" ht="27" customHeight="1" x14ac:dyDescent="0.25">
      <c r="A13" s="42"/>
      <c r="B13" s="4" t="s">
        <v>14</v>
      </c>
      <c r="C13" s="3"/>
      <c r="D13" s="3"/>
      <c r="E13" s="3"/>
      <c r="F13" s="3"/>
      <c r="G13" s="3"/>
      <c r="H13" s="3"/>
      <c r="I13" s="3"/>
      <c r="J13" s="23"/>
      <c r="K13" s="2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4" ht="27" customHeight="1" x14ac:dyDescent="0.25">
      <c r="A14" s="42"/>
      <c r="B14" s="4" t="s">
        <v>15</v>
      </c>
      <c r="C14" s="3"/>
      <c r="D14" s="3"/>
      <c r="E14" s="3"/>
      <c r="F14" s="3"/>
      <c r="G14" s="3"/>
      <c r="H14" s="3"/>
      <c r="I14" s="3"/>
      <c r="J14" s="23"/>
      <c r="K14" s="2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4" ht="25.5" customHeight="1" x14ac:dyDescent="0.25">
      <c r="A15" s="42"/>
      <c r="B15" s="4" t="s">
        <v>16</v>
      </c>
      <c r="C15" s="3">
        <v>545300</v>
      </c>
      <c r="D15" s="3">
        <v>0.95622133762497508</v>
      </c>
      <c r="E15" s="3">
        <v>552606</v>
      </c>
      <c r="F15" s="3">
        <v>0.80421171393410429</v>
      </c>
      <c r="G15" s="3">
        <v>436850</v>
      </c>
      <c r="H15" s="3">
        <v>0.7620676962396894</v>
      </c>
      <c r="I15" s="3">
        <v>269757</v>
      </c>
      <c r="J15" s="23"/>
      <c r="K15" s="23">
        <v>0.64947658134405895</v>
      </c>
      <c r="L15" s="3">
        <v>170349</v>
      </c>
      <c r="M15" s="3"/>
      <c r="N15" s="3">
        <v>0.56561394974648727</v>
      </c>
      <c r="O15" s="3">
        <v>127524</v>
      </c>
      <c r="P15" s="3"/>
      <c r="Q15" s="3">
        <v>1.0914360848783553</v>
      </c>
      <c r="R15" s="18">
        <v>186834</v>
      </c>
      <c r="S15" s="18"/>
      <c r="T15" s="18">
        <v>0.95737329807626736</v>
      </c>
      <c r="U15" s="18">
        <v>138561</v>
      </c>
      <c r="V15" s="18"/>
      <c r="W15" s="18">
        <v>1.1971556779600656</v>
      </c>
      <c r="X15" s="3">
        <v>199000</v>
      </c>
      <c r="Y15" s="3"/>
      <c r="Z15" s="3">
        <v>1.8428428825469858</v>
      </c>
      <c r="AA15" s="3">
        <v>339497</v>
      </c>
      <c r="AB15" s="3"/>
      <c r="AC15" s="3">
        <v>1.4541244417340771</v>
      </c>
      <c r="AD15" s="3">
        <v>422222</v>
      </c>
      <c r="AE15" s="3"/>
      <c r="AF15" s="3">
        <v>1.2921213048186915</v>
      </c>
      <c r="AG15" s="3">
        <v>607358</v>
      </c>
      <c r="AH15" s="22">
        <f>'2022'!D15/'2021'!AG15</f>
        <v>1.034485427046322</v>
      </c>
    </row>
    <row r="16" spans="1:34" ht="27" customHeight="1" x14ac:dyDescent="0.25">
      <c r="A16" s="42"/>
      <c r="B16" s="4" t="s">
        <v>17</v>
      </c>
      <c r="C16" s="3">
        <v>12502</v>
      </c>
      <c r="D16" s="3">
        <v>0.98205865439907991</v>
      </c>
      <c r="E16" s="3">
        <v>8461</v>
      </c>
      <c r="F16" s="3">
        <v>0.73521489635788739</v>
      </c>
      <c r="G16" s="3">
        <v>10512</v>
      </c>
      <c r="H16" s="3">
        <v>0.92067537432303281</v>
      </c>
      <c r="I16" s="3">
        <v>10925</v>
      </c>
      <c r="J16" s="23"/>
      <c r="K16" s="23">
        <v>1.0769896193771626</v>
      </c>
      <c r="L16" s="3">
        <v>11826</v>
      </c>
      <c r="M16" s="3"/>
      <c r="N16" s="3">
        <v>0.61461847389558233</v>
      </c>
      <c r="O16" s="3">
        <v>9029</v>
      </c>
      <c r="P16" s="3"/>
      <c r="Q16" s="3">
        <v>1.7216414009409304</v>
      </c>
      <c r="R16" s="18">
        <v>13639</v>
      </c>
      <c r="S16" s="18"/>
      <c r="T16" s="18">
        <v>1.2319720661909823</v>
      </c>
      <c r="U16" s="18">
        <v>13442</v>
      </c>
      <c r="V16" s="18"/>
      <c r="W16" s="18">
        <v>1.1020332717190389</v>
      </c>
      <c r="X16" s="3">
        <v>9941</v>
      </c>
      <c r="Y16" s="3"/>
      <c r="Z16" s="3">
        <v>1.181259085318126</v>
      </c>
      <c r="AA16" s="3">
        <v>10160</v>
      </c>
      <c r="AB16" s="3"/>
      <c r="AC16" s="3">
        <v>0.95797046573267697</v>
      </c>
      <c r="AD16" s="3">
        <v>6878</v>
      </c>
      <c r="AE16" s="3"/>
      <c r="AF16" s="3">
        <v>1.025098814229249</v>
      </c>
      <c r="AG16" s="3">
        <v>10139</v>
      </c>
      <c r="AH16" s="22">
        <f>'2022'!D16/'2021'!AG16</f>
        <v>0.88923956997731535</v>
      </c>
    </row>
    <row r="17" spans="1:34" ht="23.25" customHeight="1" x14ac:dyDescent="0.25">
      <c r="A17" s="42"/>
      <c r="B17" s="44" t="s">
        <v>28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6"/>
    </row>
    <row r="18" spans="1:34" ht="30" customHeight="1" x14ac:dyDescent="0.25">
      <c r="A18" s="43"/>
      <c r="B18" s="11"/>
      <c r="C18" s="12">
        <v>526</v>
      </c>
      <c r="D18" s="12">
        <v>0.83778234086242298</v>
      </c>
      <c r="E18" s="12">
        <v>371</v>
      </c>
      <c r="F18" s="12">
        <v>0.93872549019607843</v>
      </c>
      <c r="G18" s="12">
        <v>461</v>
      </c>
      <c r="H18" s="12">
        <v>1.0600522193211488</v>
      </c>
      <c r="I18" s="12">
        <v>408</v>
      </c>
      <c r="J18" s="24"/>
      <c r="K18" s="24">
        <v>0.8645320197044335</v>
      </c>
      <c r="L18" s="12">
        <v>388</v>
      </c>
      <c r="M18" s="12"/>
      <c r="N18" s="12">
        <v>1.1396011396011396</v>
      </c>
      <c r="O18" s="12">
        <v>420</v>
      </c>
      <c r="P18" s="12"/>
      <c r="Q18" s="12">
        <v>0.79249999999999998</v>
      </c>
      <c r="R18" s="18">
        <v>347</v>
      </c>
      <c r="S18" s="18"/>
      <c r="T18" s="18">
        <v>1.1577287066246056</v>
      </c>
      <c r="U18" s="18">
        <v>316</v>
      </c>
      <c r="V18" s="18"/>
      <c r="W18" s="18">
        <v>0.97547683923705719</v>
      </c>
      <c r="X18" s="18">
        <v>365</v>
      </c>
      <c r="Y18" s="18"/>
      <c r="Z18" s="18">
        <v>1.2094972067039107</v>
      </c>
      <c r="AA18" s="18">
        <v>393</v>
      </c>
      <c r="AB18" s="18"/>
      <c r="AC18" s="18">
        <v>1.0415704387990763</v>
      </c>
      <c r="AD18" s="18">
        <v>348</v>
      </c>
      <c r="AE18" s="18"/>
      <c r="AF18" s="18">
        <v>0.97117516629711753</v>
      </c>
      <c r="AG18" s="12">
        <v>329</v>
      </c>
      <c r="AH18" s="22">
        <f>'2022'!D18/'2021'!AG18</f>
        <v>1.1671732522796352</v>
      </c>
    </row>
    <row r="19" spans="1:34" ht="27" customHeight="1" x14ac:dyDescent="0.25">
      <c r="A19" s="37" t="s">
        <v>18</v>
      </c>
      <c r="B19" s="38"/>
      <c r="C19" s="8">
        <f>SUM(C13:C16,)+C18</f>
        <v>558328</v>
      </c>
      <c r="D19" s="8"/>
      <c r="E19" s="8">
        <f>SUM(E13:E16,)+E18</f>
        <v>561438</v>
      </c>
      <c r="F19" s="8"/>
      <c r="G19" s="8">
        <f t="shared" ref="G19:AG19" si="1">SUM(G13:G16,)+G18</f>
        <v>447823</v>
      </c>
      <c r="H19" s="8"/>
      <c r="I19" s="8">
        <f t="shared" si="1"/>
        <v>281090</v>
      </c>
      <c r="J19" s="8"/>
      <c r="K19" s="8"/>
      <c r="L19" s="8">
        <f t="shared" si="1"/>
        <v>182563</v>
      </c>
      <c r="M19" s="8"/>
      <c r="N19" s="8"/>
      <c r="O19" s="8">
        <f t="shared" si="1"/>
        <v>136973</v>
      </c>
      <c r="P19" s="8"/>
      <c r="Q19" s="8"/>
      <c r="R19" s="8">
        <f t="shared" si="1"/>
        <v>200820</v>
      </c>
      <c r="S19" s="8"/>
      <c r="T19" s="8"/>
      <c r="U19" s="8">
        <f t="shared" si="1"/>
        <v>152319</v>
      </c>
      <c r="V19" s="8"/>
      <c r="W19" s="8"/>
      <c r="X19" s="8">
        <f t="shared" si="1"/>
        <v>209306</v>
      </c>
      <c r="Y19" s="8"/>
      <c r="Z19" s="8"/>
      <c r="AA19" s="8">
        <f t="shared" si="1"/>
        <v>350050</v>
      </c>
      <c r="AB19" s="8"/>
      <c r="AC19" s="8"/>
      <c r="AD19" s="8">
        <f t="shared" si="1"/>
        <v>429448</v>
      </c>
      <c r="AE19" s="8"/>
      <c r="AF19" s="8"/>
      <c r="AG19" s="8">
        <f t="shared" si="1"/>
        <v>617826</v>
      </c>
    </row>
    <row r="20" spans="1:34" ht="30.75" customHeight="1" x14ac:dyDescent="0.25">
      <c r="A20" s="39" t="s">
        <v>29</v>
      </c>
      <c r="B20" s="34" t="s">
        <v>19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6"/>
    </row>
    <row r="21" spans="1:34" ht="27" customHeight="1" x14ac:dyDescent="0.25">
      <c r="A21" s="40"/>
      <c r="B21" s="4" t="s">
        <v>14</v>
      </c>
      <c r="C21" s="3"/>
      <c r="D21" s="3"/>
      <c r="E21" s="3"/>
      <c r="F21" s="3"/>
      <c r="G21" s="3"/>
      <c r="H21" s="3"/>
      <c r="I21" s="3"/>
      <c r="J21" s="3"/>
      <c r="K21" s="3"/>
      <c r="L21" s="3">
        <v>12396</v>
      </c>
      <c r="M21" s="3"/>
      <c r="N21" s="3"/>
      <c r="O21" s="3">
        <v>11498</v>
      </c>
      <c r="P21" s="3"/>
      <c r="Q21" s="3">
        <f>O21/L21</f>
        <v>0.92755727654081965</v>
      </c>
      <c r="R21" s="3">
        <v>12445</v>
      </c>
      <c r="S21" s="3"/>
      <c r="T21" s="3">
        <f>R21/O21</f>
        <v>1.0823621499391198</v>
      </c>
      <c r="U21" s="3">
        <v>12205</v>
      </c>
      <c r="V21" s="3"/>
      <c r="W21" s="3">
        <f>U21/R21</f>
        <v>0.98071514664523907</v>
      </c>
      <c r="X21" s="3">
        <v>14803</v>
      </c>
      <c r="Y21" s="3"/>
      <c r="Z21" s="3">
        <f>X21/U21</f>
        <v>1.2128635804997951</v>
      </c>
      <c r="AA21" s="3">
        <v>16218</v>
      </c>
      <c r="AB21" s="3"/>
      <c r="AC21" s="3">
        <v>0.46067312968721419</v>
      </c>
      <c r="AD21" s="3">
        <v>18244</v>
      </c>
      <c r="AE21" s="3"/>
      <c r="AF21" s="3">
        <f>AD21/AA21</f>
        <v>1.1249229251449007</v>
      </c>
      <c r="AG21" s="3">
        <v>20157</v>
      </c>
      <c r="AH21" s="22">
        <f>AG21/AD21</f>
        <v>1.1048563911422933</v>
      </c>
    </row>
    <row r="22" spans="1:34" ht="27" customHeight="1" x14ac:dyDescent="0.25">
      <c r="A22" s="40"/>
      <c r="B22" s="4" t="s">
        <v>15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4" ht="25.5" customHeight="1" x14ac:dyDescent="0.25">
      <c r="A23" s="40"/>
      <c r="B23" s="4" t="s">
        <v>16</v>
      </c>
      <c r="C23" s="3">
        <v>19740</v>
      </c>
      <c r="D23" s="3">
        <v>0.88060176709384697</v>
      </c>
      <c r="E23" s="3">
        <v>19494</v>
      </c>
      <c r="F23" s="3">
        <v>0.90689686341860254</v>
      </c>
      <c r="G23" s="3">
        <v>16174</v>
      </c>
      <c r="H23" s="3">
        <v>1.0957839130868134</v>
      </c>
      <c r="I23" s="3">
        <v>14086</v>
      </c>
      <c r="J23" s="23"/>
      <c r="K23" s="23">
        <v>0.85573949426960161</v>
      </c>
      <c r="L23" s="3"/>
      <c r="M23" s="3"/>
      <c r="N23" s="3">
        <v>0.54698129251700678</v>
      </c>
      <c r="O23" s="12">
        <f>L23*N23</f>
        <v>0</v>
      </c>
      <c r="P23" s="12"/>
      <c r="Q23" s="12">
        <v>1.0472211426350564</v>
      </c>
      <c r="R23" s="18">
        <f>O23*Q23</f>
        <v>0</v>
      </c>
      <c r="S23" s="18"/>
      <c r="T23" s="18">
        <v>1.1835219892373352</v>
      </c>
      <c r="U23" s="18">
        <f>R23*T23</f>
        <v>0</v>
      </c>
      <c r="V23" s="18"/>
      <c r="W23" s="18">
        <v>1.0384132957039824</v>
      </c>
      <c r="X23" s="18">
        <f>U23*W23</f>
        <v>0</v>
      </c>
      <c r="Y23" s="18"/>
      <c r="Z23" s="18"/>
      <c r="AA23" s="18"/>
      <c r="AB23" s="18"/>
      <c r="AC23" s="18"/>
      <c r="AD23" s="18"/>
      <c r="AE23" s="18"/>
      <c r="AF23" s="18"/>
      <c r="AG23" s="18"/>
      <c r="AH23" s="22">
        <v>0</v>
      </c>
    </row>
    <row r="24" spans="1:34" ht="27" customHeight="1" x14ac:dyDescent="0.25">
      <c r="A24" s="40"/>
      <c r="B24" s="4" t="s">
        <v>17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4" ht="27" customHeight="1" x14ac:dyDescent="0.25">
      <c r="A25" s="37" t="s">
        <v>18</v>
      </c>
      <c r="B25" s="38"/>
      <c r="C25" s="8">
        <f t="shared" ref="C25:AG25" si="2">SUM(C21:C24,)</f>
        <v>19740</v>
      </c>
      <c r="D25" s="8"/>
      <c r="E25" s="8">
        <f>SUM(E21:E24,)</f>
        <v>19494</v>
      </c>
      <c r="F25" s="8"/>
      <c r="G25" s="8">
        <f t="shared" si="2"/>
        <v>16174</v>
      </c>
      <c r="H25" s="8"/>
      <c r="I25" s="8">
        <f>SUM(I21:I24,)</f>
        <v>14086</v>
      </c>
      <c r="J25" s="8"/>
      <c r="K25" s="8"/>
      <c r="L25" s="8">
        <f>SUM(L21:L24,)</f>
        <v>12396</v>
      </c>
      <c r="M25" s="8"/>
      <c r="N25" s="8"/>
      <c r="O25" s="8">
        <f t="shared" si="2"/>
        <v>11498</v>
      </c>
      <c r="P25" s="8"/>
      <c r="Q25" s="8"/>
      <c r="R25" s="8">
        <f t="shared" si="2"/>
        <v>12445</v>
      </c>
      <c r="S25" s="8"/>
      <c r="T25" s="8"/>
      <c r="U25" s="8">
        <f t="shared" si="2"/>
        <v>12205</v>
      </c>
      <c r="V25" s="8"/>
      <c r="W25" s="8"/>
      <c r="X25" s="8">
        <f t="shared" si="2"/>
        <v>14803</v>
      </c>
      <c r="Y25" s="8"/>
      <c r="Z25" s="8"/>
      <c r="AA25" s="8">
        <f t="shared" si="2"/>
        <v>16218</v>
      </c>
      <c r="AB25" s="8"/>
      <c r="AC25" s="8"/>
      <c r="AD25" s="8">
        <f t="shared" si="2"/>
        <v>18244</v>
      </c>
      <c r="AE25" s="8"/>
      <c r="AF25" s="8"/>
      <c r="AG25" s="8">
        <f t="shared" si="2"/>
        <v>20157</v>
      </c>
    </row>
    <row r="27" spans="1:34" x14ac:dyDescent="0.25">
      <c r="C27" s="13"/>
      <c r="D27" s="13"/>
      <c r="E27" s="13"/>
      <c r="F27" s="13"/>
      <c r="I27" s="13"/>
      <c r="J27" s="13"/>
      <c r="K27" s="13"/>
    </row>
    <row r="28" spans="1:34" x14ac:dyDescent="0.25">
      <c r="C28" s="13"/>
      <c r="D28" s="13"/>
      <c r="I28" s="13"/>
      <c r="J28" s="13"/>
      <c r="K28" s="13"/>
      <c r="L28" s="13"/>
      <c r="M28" s="13"/>
      <c r="N28" s="13"/>
      <c r="U28" s="13"/>
      <c r="V28" s="13"/>
      <c r="W28" s="13"/>
    </row>
    <row r="29" spans="1:34" x14ac:dyDescent="0.25">
      <c r="G29" s="13"/>
      <c r="H29" s="13"/>
      <c r="I29" s="13"/>
      <c r="J29" s="13"/>
      <c r="K29" s="13"/>
      <c r="U29" s="13"/>
      <c r="V29" s="13"/>
      <c r="W29" s="13"/>
    </row>
    <row r="30" spans="1:34" x14ac:dyDescent="0.25">
      <c r="G30" s="13"/>
      <c r="H30" s="13"/>
      <c r="I30" s="13"/>
      <c r="J30" s="13"/>
      <c r="K30" s="13"/>
    </row>
    <row r="31" spans="1:34" x14ac:dyDescent="0.25">
      <c r="I31" s="15"/>
      <c r="J31" s="15"/>
      <c r="K31" s="15"/>
    </row>
  </sheetData>
  <mergeCells count="12">
    <mergeCell ref="A19:B19"/>
    <mergeCell ref="A20:A24"/>
    <mergeCell ref="B20:AG20"/>
    <mergeCell ref="A25:B25"/>
    <mergeCell ref="A2:AG2"/>
    <mergeCell ref="A4:A8"/>
    <mergeCell ref="B4:AG4"/>
    <mergeCell ref="B9:AG9"/>
    <mergeCell ref="A11:B11"/>
    <mergeCell ref="A12:A18"/>
    <mergeCell ref="B12:AG12"/>
    <mergeCell ref="B17:A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Ермакова Наталья Юрьевна</cp:lastModifiedBy>
  <dcterms:created xsi:type="dcterms:W3CDTF">2013-11-13T16:10:49Z</dcterms:created>
  <dcterms:modified xsi:type="dcterms:W3CDTF">2025-01-20T11:25:13Z</dcterms:modified>
</cp:coreProperties>
</file>