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-30" yWindow="-60" windowWidth="25230" windowHeight="6000" firstSheet="8" activeTab="11"/>
  </bookViews>
  <sheets>
    <sheet name="2013 " sheetId="5" state="hidden" r:id="rId1"/>
    <sheet name="2014" sheetId="6" state="hidden" r:id="rId2"/>
    <sheet name="2015 " sheetId="7" state="hidden" r:id="rId3"/>
    <sheet name="2016" sheetId="8" state="hidden" r:id="rId4"/>
    <sheet name="2017" sheetId="9" state="hidden" r:id="rId5"/>
    <sheet name="2018" sheetId="10" state="hidden" r:id="rId6"/>
    <sheet name="2019" sheetId="11" state="hidden" r:id="rId7"/>
    <sheet name="2020" sheetId="12" state="hidden" r:id="rId8"/>
    <sheet name="2021" sheetId="13" r:id="rId9"/>
    <sheet name="2022" sheetId="14" r:id="rId10"/>
    <sheet name="2023" sheetId="15" r:id="rId11"/>
    <sheet name="2024" sheetId="16" r:id="rId12"/>
  </sheets>
  <calcPr calcId="162913"/>
</workbook>
</file>

<file path=xl/calcChain.xml><?xml version="1.0" encoding="utf-8"?>
<calcChain xmlns="http://schemas.openxmlformats.org/spreadsheetml/2006/main">
  <c r="W10" i="16" l="1"/>
  <c r="C12" i="16" l="1"/>
  <c r="V12" i="16" l="1"/>
  <c r="T12" i="16"/>
  <c r="P12" i="16"/>
  <c r="L12" i="16"/>
  <c r="E12" i="16"/>
  <c r="W11" i="16"/>
  <c r="W9" i="16"/>
  <c r="W8" i="16"/>
  <c r="W7" i="16"/>
  <c r="W6" i="16"/>
  <c r="W5" i="16"/>
  <c r="R12" i="16"/>
  <c r="N12" i="16"/>
  <c r="J12" i="16"/>
  <c r="H12" i="16"/>
  <c r="F12" i="16"/>
  <c r="D12" i="16"/>
  <c r="D5" i="15" l="1"/>
  <c r="C11" i="15" l="1"/>
  <c r="AH8" i="13"/>
  <c r="AH7" i="13"/>
  <c r="AH6" i="13"/>
  <c r="AH5" i="13"/>
  <c r="N11" i="15"/>
  <c r="M11" i="15"/>
  <c r="L11" i="15"/>
  <c r="K11" i="15"/>
  <c r="J11" i="15"/>
  <c r="I11" i="15"/>
  <c r="H11" i="15"/>
  <c r="G11" i="15"/>
  <c r="F11" i="15"/>
  <c r="E11" i="15"/>
  <c r="D11" i="15"/>
  <c r="AN11" i="14" l="1"/>
  <c r="AJ11" i="14"/>
  <c r="AF11" i="14"/>
  <c r="AB11" i="14"/>
  <c r="X11" i="14"/>
  <c r="T11" i="14"/>
  <c r="P11" i="14"/>
  <c r="L11" i="14"/>
  <c r="I11" i="14"/>
  <c r="F11" i="14"/>
  <c r="C11" i="14"/>
  <c r="AR11" i="14"/>
  <c r="AG10" i="13" l="1"/>
  <c r="AG9" i="13"/>
  <c r="AG8" i="13"/>
  <c r="AG7" i="13"/>
  <c r="AG6" i="13"/>
  <c r="AG5" i="13"/>
  <c r="W10" i="12"/>
  <c r="W9" i="12"/>
  <c r="W8" i="12"/>
  <c r="W7" i="12"/>
  <c r="W6" i="12"/>
  <c r="W5" i="12"/>
  <c r="AC5" i="13"/>
  <c r="G11" i="13"/>
  <c r="X11" i="13"/>
  <c r="O11" i="13"/>
  <c r="L11" i="13"/>
  <c r="E11" i="13"/>
  <c r="C11" i="13"/>
  <c r="AG11" i="13"/>
  <c r="AD11" i="13"/>
  <c r="AA11" i="13"/>
  <c r="U11" i="13"/>
  <c r="R11" i="13"/>
  <c r="I11" i="13"/>
  <c r="V5" i="12"/>
  <c r="O10" i="11"/>
  <c r="O9" i="11"/>
  <c r="O8" i="11"/>
  <c r="O7" i="11"/>
  <c r="O6" i="11"/>
  <c r="O5" i="11"/>
  <c r="T5" i="12"/>
  <c r="R5" i="12"/>
  <c r="N5" i="12"/>
  <c r="L5" i="12"/>
  <c r="J5" i="12"/>
  <c r="H5" i="12"/>
  <c r="F5" i="12"/>
  <c r="E5" i="12"/>
  <c r="D5" i="12"/>
  <c r="Q6" i="11"/>
  <c r="Q7" i="11"/>
  <c r="Q8" i="11"/>
  <c r="Q9" i="11"/>
  <c r="Q10" i="11"/>
  <c r="Q11" i="11"/>
  <c r="Q5" i="11"/>
  <c r="C5" i="12"/>
  <c r="E11" i="12"/>
  <c r="D11" i="12"/>
  <c r="C11" i="12"/>
  <c r="V11" i="12"/>
  <c r="T11" i="12"/>
  <c r="R11" i="12"/>
  <c r="P11" i="12"/>
  <c r="N11" i="12"/>
  <c r="L11" i="12"/>
  <c r="J11" i="12"/>
  <c r="H11" i="12"/>
  <c r="F11" i="12"/>
  <c r="N5" i="11"/>
  <c r="M5" i="11"/>
  <c r="L5" i="11"/>
  <c r="K5" i="11"/>
  <c r="J5" i="11"/>
  <c r="I5" i="11"/>
  <c r="H5" i="11"/>
  <c r="G5" i="11"/>
  <c r="F5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N11" i="10"/>
  <c r="M11" i="10"/>
  <c r="L11" i="10"/>
  <c r="K11" i="10"/>
  <c r="J11" i="10"/>
  <c r="I11" i="10"/>
  <c r="H11" i="10"/>
  <c r="G11" i="10"/>
  <c r="F11" i="10"/>
  <c r="E11" i="10"/>
  <c r="D11" i="10"/>
  <c r="C11" i="10"/>
  <c r="K11" i="9"/>
  <c r="J11" i="9"/>
  <c r="I11" i="9"/>
  <c r="G11" i="9"/>
  <c r="N11" i="9"/>
  <c r="M11" i="9"/>
  <c r="L11" i="9"/>
  <c r="H11" i="9"/>
  <c r="F11" i="9"/>
  <c r="E11" i="9"/>
  <c r="D11" i="9"/>
  <c r="C11" i="9"/>
  <c r="J11" i="8"/>
  <c r="C11" i="7"/>
  <c r="C11" i="8"/>
  <c r="D11" i="8"/>
  <c r="E11" i="8"/>
  <c r="D11" i="7"/>
  <c r="E11" i="7"/>
  <c r="F11" i="7"/>
  <c r="G11" i="7"/>
  <c r="H11" i="7"/>
  <c r="K11" i="7"/>
  <c r="L11" i="7"/>
  <c r="M11" i="7"/>
  <c r="N11" i="7"/>
  <c r="N11" i="8"/>
  <c r="M11" i="8"/>
  <c r="L11" i="8"/>
  <c r="K11" i="8"/>
  <c r="H11" i="8"/>
  <c r="G11" i="8"/>
  <c r="F11" i="8"/>
  <c r="I11" i="8"/>
  <c r="J6" i="7"/>
  <c r="J5" i="7"/>
  <c r="J11" i="7"/>
  <c r="I5" i="7"/>
  <c r="I11" i="7"/>
  <c r="D9" i="6"/>
  <c r="E9" i="6"/>
  <c r="F9" i="6"/>
  <c r="G9" i="6"/>
  <c r="H9" i="6"/>
  <c r="I9" i="6"/>
  <c r="J9" i="6"/>
  <c r="K9" i="6"/>
  <c r="L9" i="6"/>
  <c r="M9" i="6"/>
  <c r="N9" i="6"/>
  <c r="C9" i="6"/>
  <c r="D9" i="5"/>
  <c r="E9" i="5"/>
  <c r="F9" i="5"/>
  <c r="G9" i="5"/>
  <c r="H9" i="5"/>
  <c r="I9" i="5"/>
  <c r="J9" i="5"/>
  <c r="K9" i="5"/>
  <c r="L9" i="5"/>
  <c r="M9" i="5"/>
  <c r="N9" i="5"/>
  <c r="C9" i="5"/>
</calcChain>
</file>

<file path=xl/sharedStrings.xml><?xml version="1.0" encoding="utf-8"?>
<sst xmlns="http://schemas.openxmlformats.org/spreadsheetml/2006/main" count="295" uniqueCount="35">
  <si>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</si>
  <si>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</si>
  <si>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</si>
  <si>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</si>
  <si>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</si>
  <si>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</si>
  <si>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</si>
  <si>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</si>
  <si>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</si>
  <si>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</si>
  <si>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</si>
  <si>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</si>
  <si>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</si>
  <si>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</si>
  <si>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</si>
  <si>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</si>
  <si>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</si>
  <si>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</si>
  <si>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</si>
  <si>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Прочие потребители, кВтч</t>
  </si>
  <si>
    <t>ОАО "Дальневостоная распределительная сетевая компания"</t>
  </si>
  <si>
    <t>Информация о фактическом полезном отпуске электрической энергии (мощности) потребителям ООО "РУСЭНЕРГОСБЫТ" в границах Еврейской автономной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</si>
  <si>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Еврейской автономной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</si>
  <si>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Еврейской автономной области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</si>
  <si>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Еврейской автономной области в разрезе ТСО за 2016 год</t>
  </si>
  <si>
    <t>Мощность СО, МВт</t>
  </si>
  <si>
    <t>Информация о фактическом полезном отпуске электрической энергии (мощности) потребителям ООО "РУСЭНЕРГОСБЫТ" в границах Еврейской автономной области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</si>
  <si>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Еврейской автономной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</si>
  <si>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Еврейской автономной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</si>
  <si>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Еврейской автономной области в разрезе ТСО за 2020 год</t>
  </si>
  <si>
    <t>АО "Дальневостоная распределительная сетевая компания"</t>
  </si>
  <si>
    <t>Информация о фактическом полезном отпуске электрической энергии (мощности) потребителям ООО "РУСЭНЕРГОСБЫТ" в границах Еврейской автономной области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</si>
  <si>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Еврейской автономной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</si>
  <si>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Еврейской автономной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</si>
  <si>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Еврейской автономной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</si>
</sst>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_-* #,##0.000_р_._-;\-* #,##0.000_р_._-;_-* &quot;-&quot;??_р_._-;_-@_-"/>
    <numFmt numFmtId="166" formatCode="_-* #,##0_р_._-;\-* #,##0_р_._-;_-* &quot;-&quot;??_р_._-;_-@_-"/>
    <numFmt numFmtId="167" formatCode="#,##0.000"/>
    <numFmt numFmtId="168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6" fontId="2" fillId="0" borderId="0" xfId="1" applyNumberFormat="1" applyFont="1" applyBorder="1"/>
    <xf numFmtId="165" fontId="2" fillId="0" borderId="0" xfId="1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167" fontId="2" fillId="0" borderId="2" xfId="0" applyNumberFormat="1" applyFont="1" applyBorder="1" applyAlignment="1">
      <alignment horizontal="center" vertical="center"/>
    </xf>
    <xf numFmtId="167" fontId="2" fillId="0" borderId="9" xfId="0" applyNumberFormat="1" applyFont="1" applyBorder="1" applyAlignment="1">
      <alignment horizontal="center" vertical="center"/>
    </xf>
    <xf numFmtId="164" fontId="3" fillId="0" borderId="16" xfId="1" applyFont="1" applyBorder="1" applyAlignment="1">
      <alignment horizontal="center" vertical="center"/>
    </xf>
    <xf numFmtId="164" fontId="3" fillId="0" borderId="17" xfId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3" fontId="3" fillId="0" borderId="28" xfId="0" applyNumberFormat="1" applyFont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 wrapText="1"/>
    </xf>
    <xf numFmtId="3" fontId="2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9" xfId="1" applyFont="1" applyBorder="1" applyAlignment="1">
      <alignment horizontal="center" vertical="center"/>
    </xf>
    <xf numFmtId="164" fontId="3" fillId="0" borderId="10" xfId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167" fontId="2" fillId="0" borderId="18" xfId="0" applyNumberFormat="1" applyFont="1" applyBorder="1" applyAlignment="1">
      <alignment horizontal="center" vertical="center"/>
    </xf>
    <xf numFmtId="3" fontId="7" fillId="0" borderId="0" xfId="0" applyNumberFormat="1" applyFont="1"/>
    <xf numFmtId="0" fontId="7" fillId="0" borderId="0" xfId="0" applyFont="1"/>
    <xf numFmtId="168" fontId="2" fillId="0" borderId="3" xfId="0" applyNumberFormat="1" applyFont="1" applyBorder="1" applyAlignment="1">
      <alignment horizontal="center" vertical="center"/>
    </xf>
    <xf numFmtId="168" fontId="2" fillId="0" borderId="12" xfId="0" applyNumberFormat="1" applyFont="1" applyBorder="1" applyAlignment="1">
      <alignment horizontal="center" vertical="center"/>
    </xf>
    <xf numFmtId="168" fontId="2" fillId="0" borderId="9" xfId="0" applyNumberFormat="1" applyFont="1" applyBorder="1" applyAlignment="1">
      <alignment horizontal="center" vertical="center"/>
    </xf>
    <xf numFmtId="168" fontId="2" fillId="0" borderId="2" xfId="0" applyNumberFormat="1" applyFont="1" applyBorder="1" applyAlignment="1">
      <alignment horizontal="center" vertical="center"/>
    </xf>
    <xf numFmtId="167" fontId="2" fillId="0" borderId="3" xfId="0" applyNumberFormat="1" applyFont="1" applyBorder="1" applyAlignment="1">
      <alignment horizontal="center" vertical="center"/>
    </xf>
    <xf numFmtId="167" fontId="2" fillId="0" borderId="36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8" fillId="0" borderId="0" xfId="0" applyFont="1"/>
    <xf numFmtId="164" fontId="3" fillId="0" borderId="37" xfId="1" applyFont="1" applyBorder="1" applyAlignment="1">
      <alignment horizontal="center" vertical="center"/>
    </xf>
    <xf numFmtId="3" fontId="3" fillId="0" borderId="38" xfId="0" applyNumberFormat="1" applyFont="1" applyBorder="1" applyAlignment="1">
      <alignment horizontal="center" vertical="center"/>
    </xf>
    <xf numFmtId="167" fontId="4" fillId="0" borderId="9" xfId="0" applyNumberFormat="1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/>
    </xf>
    <xf numFmtId="168" fontId="2" fillId="0" borderId="36" xfId="0" applyNumberFormat="1" applyFont="1" applyBorder="1" applyAlignment="1">
      <alignment horizontal="center" vertic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 wrapText="1"/>
    </xf>
    <xf numFmtId="3" fontId="4" fillId="0" borderId="34" xfId="0" applyNumberFormat="1" applyFont="1" applyBorder="1" applyAlignment="1">
      <alignment horizontal="center" vertical="center" wrapText="1"/>
    </xf>
    <xf numFmtId="3" fontId="2" fillId="0" borderId="33" xfId="0" applyNumberFormat="1" applyFont="1" applyBorder="1" applyAlignment="1">
      <alignment horizontal="center" vertical="center"/>
    </xf>
    <xf numFmtId="3" fontId="3" fillId="0" borderId="35" xfId="0" applyNumberFormat="1" applyFont="1" applyBorder="1" applyAlignment="1">
      <alignment horizontal="center"/>
    </xf>
    <xf numFmtId="3" fontId="3" fillId="0" borderId="28" xfId="0" applyNumberFormat="1" applyFont="1" applyBorder="1" applyAlignment="1">
      <alignment horizontal="center"/>
    </xf>
    <xf numFmtId="3" fontId="5" fillId="0" borderId="25" xfId="0" applyNumberFormat="1" applyFont="1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5" fillId="0" borderId="22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/>
    </xf>
    <xf numFmtId="3" fontId="3" fillId="0" borderId="27" xfId="0" applyNumberFormat="1" applyFont="1" applyBorder="1" applyAlignment="1">
      <alignment horizontal="center"/>
    </xf>
    <xf numFmtId="3" fontId="2" fillId="0" borderId="39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zoomScale="70" zoomScaleNormal="70" workbookViewId="0">
      <selection activeCell="C33" sqref="C33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53" t="s">
        <v>21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22.5" customHeight="1" x14ac:dyDescent="0.25">
      <c r="A4" s="54" t="s">
        <v>20</v>
      </c>
      <c r="B4" s="56" t="s">
        <v>19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ht="22.5" customHeight="1" x14ac:dyDescent="0.25">
      <c r="A5" s="55"/>
      <c r="B5" s="4" t="s">
        <v>14</v>
      </c>
      <c r="C5" s="3">
        <v>535898</v>
      </c>
      <c r="D5" s="3">
        <v>409271</v>
      </c>
      <c r="E5" s="3">
        <v>471550</v>
      </c>
      <c r="F5" s="3">
        <v>323606</v>
      </c>
      <c r="G5" s="3">
        <v>160385</v>
      </c>
      <c r="H5" s="3">
        <v>93336</v>
      </c>
      <c r="I5" s="3">
        <v>63968</v>
      </c>
      <c r="J5" s="3">
        <v>74833</v>
      </c>
      <c r="K5" s="3">
        <v>218501</v>
      </c>
      <c r="L5" s="3">
        <v>524608</v>
      </c>
      <c r="M5" s="3">
        <v>452029</v>
      </c>
      <c r="N5" s="3">
        <v>534278</v>
      </c>
    </row>
    <row r="6" spans="1:14" ht="22.5" customHeight="1" x14ac:dyDescent="0.25">
      <c r="A6" s="55"/>
      <c r="B6" s="4" t="s">
        <v>15</v>
      </c>
      <c r="C6" s="3">
        <v>858835</v>
      </c>
      <c r="D6" s="3">
        <v>676305</v>
      </c>
      <c r="E6" s="3">
        <v>850010</v>
      </c>
      <c r="F6" s="3">
        <v>512037</v>
      </c>
      <c r="G6" s="3">
        <v>329799</v>
      </c>
      <c r="H6" s="3">
        <v>169072</v>
      </c>
      <c r="I6" s="3">
        <v>130556</v>
      </c>
      <c r="J6" s="3">
        <v>249692</v>
      </c>
      <c r="K6" s="3">
        <v>339047</v>
      </c>
      <c r="L6" s="3">
        <v>441621</v>
      </c>
      <c r="M6" s="3">
        <v>720645</v>
      </c>
      <c r="N6" s="3">
        <v>1005208</v>
      </c>
    </row>
    <row r="7" spans="1:14" ht="22.5" customHeight="1" x14ac:dyDescent="0.25">
      <c r="A7" s="55"/>
      <c r="B7" s="4" t="s">
        <v>16</v>
      </c>
      <c r="C7" s="3">
        <v>598450</v>
      </c>
      <c r="D7" s="3">
        <v>418269</v>
      </c>
      <c r="E7" s="3">
        <v>416729</v>
      </c>
      <c r="F7" s="3">
        <v>330811</v>
      </c>
      <c r="G7" s="3">
        <v>203799</v>
      </c>
      <c r="H7" s="3">
        <v>136803</v>
      </c>
      <c r="I7" s="3">
        <v>142421</v>
      </c>
      <c r="J7" s="3">
        <v>116670</v>
      </c>
      <c r="K7" s="3">
        <v>263770</v>
      </c>
      <c r="L7" s="3">
        <v>303546</v>
      </c>
      <c r="M7" s="3">
        <v>386207</v>
      </c>
      <c r="N7" s="3">
        <v>398487</v>
      </c>
    </row>
    <row r="8" spans="1:14" ht="22.5" customHeight="1" x14ac:dyDescent="0.25">
      <c r="A8" s="55"/>
      <c r="B8" s="4" t="s">
        <v>17</v>
      </c>
      <c r="C8" s="3">
        <v>85091</v>
      </c>
      <c r="D8" s="3">
        <v>108023</v>
      </c>
      <c r="E8" s="3">
        <v>86092</v>
      </c>
      <c r="F8" s="3">
        <v>88310</v>
      </c>
      <c r="G8" s="3">
        <v>67449</v>
      </c>
      <c r="H8" s="3">
        <v>53109</v>
      </c>
      <c r="I8" s="3">
        <v>51647</v>
      </c>
      <c r="J8" s="3">
        <v>43203</v>
      </c>
      <c r="K8" s="3">
        <v>46617</v>
      </c>
      <c r="L8" s="3">
        <v>70090</v>
      </c>
      <c r="M8" s="3">
        <v>85304</v>
      </c>
      <c r="N8" s="3">
        <v>105259</v>
      </c>
    </row>
    <row r="9" spans="1:14" ht="22.5" customHeight="1" x14ac:dyDescent="0.25">
      <c r="A9" s="59" t="s">
        <v>18</v>
      </c>
      <c r="B9" s="60"/>
      <c r="C9" s="8">
        <f t="shared" ref="C9:N9" si="0">SUM(C5:C8)</f>
        <v>2078274</v>
      </c>
      <c r="D9" s="8">
        <f t="shared" si="0"/>
        <v>1611868</v>
      </c>
      <c r="E9" s="8">
        <f t="shared" si="0"/>
        <v>1824381</v>
      </c>
      <c r="F9" s="8">
        <f t="shared" si="0"/>
        <v>1254764</v>
      </c>
      <c r="G9" s="8">
        <f t="shared" si="0"/>
        <v>761432</v>
      </c>
      <c r="H9" s="8">
        <f t="shared" si="0"/>
        <v>452320</v>
      </c>
      <c r="I9" s="8">
        <f t="shared" si="0"/>
        <v>388592</v>
      </c>
      <c r="J9" s="8">
        <f t="shared" si="0"/>
        <v>484398</v>
      </c>
      <c r="K9" s="8">
        <f t="shared" si="0"/>
        <v>867935</v>
      </c>
      <c r="L9" s="8">
        <f t="shared" si="0"/>
        <v>1339865</v>
      </c>
      <c r="M9" s="8">
        <f t="shared" si="0"/>
        <v>1644185</v>
      </c>
      <c r="N9" s="8">
        <f t="shared" si="0"/>
        <v>2043232</v>
      </c>
    </row>
  </sheetData>
  <mergeCells count="4">
    <mergeCell ref="A2:N2"/>
    <mergeCell ref="A4:A8"/>
    <mergeCell ref="B4:N4"/>
    <mergeCell ref="A9:B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S5" sqref="AS5"/>
    </sheetView>
  </sheetViews>
  <sheetFormatPr defaultRowHeight="15" x14ac:dyDescent="0.25"/>
  <cols>
    <col min="1" max="1" width="22.140625" customWidth="1"/>
    <col min="2" max="2" width="12.42578125" customWidth="1"/>
    <col min="3" max="3" width="20" customWidth="1"/>
    <col min="4" max="5" width="20" hidden="1" customWidth="1"/>
    <col min="6" max="6" width="20" customWidth="1"/>
    <col min="7" max="8" width="20" hidden="1" customWidth="1"/>
    <col min="9" max="9" width="20" customWidth="1"/>
    <col min="10" max="11" width="20" hidden="1" customWidth="1"/>
    <col min="12" max="12" width="20" customWidth="1"/>
    <col min="13" max="15" width="20" hidden="1" customWidth="1"/>
    <col min="16" max="16" width="20" customWidth="1"/>
    <col min="17" max="19" width="20" hidden="1" customWidth="1"/>
    <col min="20" max="20" width="20" customWidth="1"/>
    <col min="21" max="23" width="20" hidden="1" customWidth="1"/>
    <col min="24" max="24" width="20" customWidth="1"/>
    <col min="25" max="27" width="20" hidden="1" customWidth="1"/>
    <col min="28" max="28" width="20" customWidth="1"/>
    <col min="29" max="31" width="20" hidden="1" customWidth="1"/>
    <col min="32" max="32" width="20" customWidth="1"/>
    <col min="33" max="35" width="20" hidden="1" customWidth="1"/>
    <col min="36" max="36" width="20" customWidth="1"/>
    <col min="37" max="39" width="20" hidden="1" customWidth="1"/>
    <col min="40" max="40" width="20" customWidth="1"/>
    <col min="41" max="43" width="20" hidden="1" customWidth="1"/>
    <col min="44" max="44" width="20" customWidth="1"/>
  </cols>
  <sheetData>
    <row r="1" spans="1:4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5" ht="24" customHeight="1" thickBot="1" x14ac:dyDescent="0.3">
      <c r="A2" s="61" t="s">
        <v>32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</row>
    <row r="3" spans="1:45" ht="29.25" thickBot="1" x14ac:dyDescent="0.3">
      <c r="A3" s="25" t="s">
        <v>0</v>
      </c>
      <c r="B3" s="21" t="s">
        <v>1</v>
      </c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19"/>
      <c r="L3" s="19" t="s">
        <v>5</v>
      </c>
      <c r="M3" s="19"/>
      <c r="N3" s="19"/>
      <c r="O3" s="19"/>
      <c r="P3" s="19" t="s">
        <v>6</v>
      </c>
      <c r="Q3" s="19"/>
      <c r="R3" s="19"/>
      <c r="S3" s="19"/>
      <c r="T3" s="19" t="s">
        <v>7</v>
      </c>
      <c r="U3" s="19"/>
      <c r="V3" s="19"/>
      <c r="W3" s="19"/>
      <c r="X3" s="19" t="s">
        <v>8</v>
      </c>
      <c r="Y3" s="19"/>
      <c r="Z3" s="19"/>
      <c r="AA3" s="19"/>
      <c r="AB3" s="19" t="s">
        <v>9</v>
      </c>
      <c r="AC3" s="19"/>
      <c r="AD3" s="19"/>
      <c r="AE3" s="19"/>
      <c r="AF3" s="19" t="s">
        <v>10</v>
      </c>
      <c r="AG3" s="19"/>
      <c r="AH3" s="19"/>
      <c r="AI3" s="19"/>
      <c r="AJ3" s="19" t="s">
        <v>11</v>
      </c>
      <c r="AK3" s="19"/>
      <c r="AL3" s="19"/>
      <c r="AM3" s="19"/>
      <c r="AN3" s="19" t="s">
        <v>12</v>
      </c>
      <c r="AO3" s="47"/>
      <c r="AP3" s="47"/>
      <c r="AQ3" s="47"/>
      <c r="AR3" s="20" t="s">
        <v>13</v>
      </c>
    </row>
    <row r="4" spans="1:45" ht="21" customHeight="1" x14ac:dyDescent="0.25">
      <c r="A4" s="71" t="s">
        <v>30</v>
      </c>
      <c r="B4" s="74" t="s">
        <v>19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5"/>
    </row>
    <row r="5" spans="1:45" ht="21" customHeight="1" x14ac:dyDescent="0.25">
      <c r="A5" s="72"/>
      <c r="B5" s="14" t="s">
        <v>14</v>
      </c>
      <c r="C5" s="3">
        <v>50667843</v>
      </c>
      <c r="D5" s="3">
        <v>0.91586868427822998</v>
      </c>
      <c r="E5" s="3">
        <v>0.88099729990097586</v>
      </c>
      <c r="F5" s="3">
        <v>46843786</v>
      </c>
      <c r="G5" s="3"/>
      <c r="H5" s="3">
        <v>1.1138890195038347</v>
      </c>
      <c r="I5" s="3">
        <v>49927701</v>
      </c>
      <c r="J5" s="3"/>
      <c r="K5" s="3">
        <v>0.91989366810855322</v>
      </c>
      <c r="L5" s="3">
        <v>46922999</v>
      </c>
      <c r="M5" s="38"/>
      <c r="N5" s="38"/>
      <c r="O5" s="38">
        <v>0.96821869600540778</v>
      </c>
      <c r="P5" s="3">
        <v>46818862</v>
      </c>
      <c r="Q5" s="3"/>
      <c r="R5" s="3"/>
      <c r="S5" s="3">
        <v>0.92269245640243613</v>
      </c>
      <c r="T5" s="3">
        <v>44536932</v>
      </c>
      <c r="U5" s="3"/>
      <c r="V5" s="3"/>
      <c r="W5" s="3">
        <v>0.97210324198800069</v>
      </c>
      <c r="X5" s="3">
        <v>44998167</v>
      </c>
      <c r="Y5" s="3"/>
      <c r="Z5" s="3"/>
      <c r="AA5" s="3">
        <v>1.0029297449249961</v>
      </c>
      <c r="AB5" s="3">
        <v>45614707</v>
      </c>
      <c r="AC5" s="3"/>
      <c r="AD5" s="3"/>
      <c r="AE5" s="3">
        <v>1.0314414878893432</v>
      </c>
      <c r="AF5" s="3">
        <v>44396850.999999993</v>
      </c>
      <c r="AG5" s="3"/>
      <c r="AH5" s="3"/>
      <c r="AI5" s="3">
        <v>1.0660854086671532</v>
      </c>
      <c r="AJ5" s="3">
        <v>48415276</v>
      </c>
      <c r="AK5" s="3"/>
      <c r="AL5" s="3"/>
      <c r="AM5" s="3">
        <v>1.0383326943627496</v>
      </c>
      <c r="AN5" s="3">
        <v>52132256</v>
      </c>
      <c r="AO5" s="3"/>
      <c r="AP5" s="3"/>
      <c r="AQ5" s="3">
        <v>1.0787596072287402</v>
      </c>
      <c r="AR5" s="3">
        <v>53385985</v>
      </c>
      <c r="AS5" s="37"/>
    </row>
    <row r="6" spans="1:45" ht="21" customHeight="1" x14ac:dyDescent="0.25">
      <c r="A6" s="72"/>
      <c r="B6" s="14" t="s">
        <v>15</v>
      </c>
      <c r="C6" s="3">
        <v>606488</v>
      </c>
      <c r="D6" s="3">
        <v>0.66100747243559599</v>
      </c>
      <c r="E6" s="3">
        <v>0.98300104897821727</v>
      </c>
      <c r="F6" s="3">
        <v>629553</v>
      </c>
      <c r="G6" s="3"/>
      <c r="H6" s="3">
        <v>0.63692953232890293</v>
      </c>
      <c r="I6" s="3">
        <v>620749</v>
      </c>
      <c r="J6" s="3"/>
      <c r="K6" s="3">
        <v>1.0177572775621753</v>
      </c>
      <c r="L6" s="3">
        <v>304835</v>
      </c>
      <c r="M6" s="38"/>
      <c r="N6" s="38"/>
      <c r="O6" s="38">
        <v>0.75244576883896164</v>
      </c>
      <c r="P6" s="3">
        <v>190737</v>
      </c>
      <c r="Q6" s="3"/>
      <c r="R6" s="3"/>
      <c r="S6" s="3">
        <v>0.56319887100259292</v>
      </c>
      <c r="T6" s="3">
        <v>109645.00000000001</v>
      </c>
      <c r="U6" s="3"/>
      <c r="V6" s="3"/>
      <c r="W6" s="3">
        <v>1.5044750172346613</v>
      </c>
      <c r="X6" s="3">
        <v>94233</v>
      </c>
      <c r="Y6" s="3"/>
      <c r="Z6" s="3"/>
      <c r="AA6" s="3">
        <v>0.46211285059110885</v>
      </c>
      <c r="AB6" s="3">
        <v>115691</v>
      </c>
      <c r="AC6" s="3"/>
      <c r="AD6" s="3"/>
      <c r="AE6" s="3">
        <v>2.3108315513554527</v>
      </c>
      <c r="AF6" s="3">
        <v>136837</v>
      </c>
      <c r="AG6" s="3"/>
      <c r="AH6" s="3"/>
      <c r="AI6" s="3">
        <v>1.5409979813508159</v>
      </c>
      <c r="AJ6" s="3">
        <v>424732</v>
      </c>
      <c r="AK6" s="3"/>
      <c r="AL6" s="3"/>
      <c r="AM6" s="3">
        <v>1.0022567187019511</v>
      </c>
      <c r="AN6" s="3">
        <v>530392</v>
      </c>
      <c r="AO6" s="3"/>
      <c r="AP6" s="3"/>
      <c r="AQ6" s="3">
        <v>1.2251544771588108</v>
      </c>
      <c r="AR6" s="3">
        <v>551675</v>
      </c>
      <c r="AS6" s="37"/>
    </row>
    <row r="7" spans="1:45" ht="21" customHeight="1" x14ac:dyDescent="0.25">
      <c r="A7" s="72"/>
      <c r="B7" s="14" t="s">
        <v>16</v>
      </c>
      <c r="C7" s="3">
        <v>589658</v>
      </c>
      <c r="D7" s="3">
        <v>0.8571897817975952</v>
      </c>
      <c r="E7" s="3">
        <v>0.74232025981507044</v>
      </c>
      <c r="F7" s="3">
        <v>441964</v>
      </c>
      <c r="G7" s="3"/>
      <c r="H7" s="3">
        <v>1.0086270102485886</v>
      </c>
      <c r="I7" s="3">
        <v>349971</v>
      </c>
      <c r="J7" s="3"/>
      <c r="K7" s="3">
        <v>0.64512354948081096</v>
      </c>
      <c r="L7" s="3">
        <v>309608</v>
      </c>
      <c r="M7" s="38"/>
      <c r="N7" s="38"/>
      <c r="O7" s="38">
        <v>0.63216939659249327</v>
      </c>
      <c r="P7" s="3">
        <v>204239</v>
      </c>
      <c r="Q7" s="3"/>
      <c r="R7" s="3"/>
      <c r="S7" s="3">
        <v>0.74810699695558269</v>
      </c>
      <c r="T7" s="3">
        <v>123508</v>
      </c>
      <c r="U7" s="3"/>
      <c r="V7" s="3"/>
      <c r="W7" s="3">
        <v>1.0549120884854177</v>
      </c>
      <c r="X7" s="3">
        <v>126075</v>
      </c>
      <c r="Y7" s="3"/>
      <c r="Z7" s="3"/>
      <c r="AA7" s="3">
        <v>1.1916549205799682</v>
      </c>
      <c r="AB7" s="3">
        <v>162109</v>
      </c>
      <c r="AC7" s="3"/>
      <c r="AD7" s="3"/>
      <c r="AE7" s="3">
        <v>0.98052127718443916</v>
      </c>
      <c r="AF7" s="3">
        <v>128895.00000000001</v>
      </c>
      <c r="AG7" s="3"/>
      <c r="AH7" s="3"/>
      <c r="AI7" s="3">
        <v>1.8571872001805971</v>
      </c>
      <c r="AJ7" s="3">
        <v>307778</v>
      </c>
      <c r="AK7" s="3"/>
      <c r="AL7" s="3"/>
      <c r="AM7" s="3">
        <v>1.5148066550178532</v>
      </c>
      <c r="AN7" s="3">
        <v>383717</v>
      </c>
      <c r="AO7" s="3"/>
      <c r="AP7" s="3"/>
      <c r="AQ7" s="3">
        <v>1.1443862009799541</v>
      </c>
      <c r="AR7" s="3">
        <v>499294</v>
      </c>
      <c r="AS7" s="37"/>
    </row>
    <row r="8" spans="1:45" ht="21" customHeight="1" thickBot="1" x14ac:dyDescent="0.3">
      <c r="A8" s="73"/>
      <c r="B8" s="22" t="s">
        <v>17</v>
      </c>
      <c r="C8" s="16">
        <v>103840</v>
      </c>
      <c r="D8" s="16">
        <v>0.88876514824926955</v>
      </c>
      <c r="E8" s="16">
        <v>1.1050252878510707</v>
      </c>
      <c r="F8" s="16">
        <v>85008</v>
      </c>
      <c r="G8" s="16"/>
      <c r="H8" s="16">
        <v>1.0808866491381828</v>
      </c>
      <c r="I8" s="16">
        <v>90948</v>
      </c>
      <c r="J8" s="16"/>
      <c r="K8" s="16">
        <v>0.47734720767593497</v>
      </c>
      <c r="L8" s="16">
        <v>65279</v>
      </c>
      <c r="M8" s="39"/>
      <c r="N8" s="39"/>
      <c r="O8" s="39">
        <v>0.78462736216292728</v>
      </c>
      <c r="P8" s="16">
        <v>26810</v>
      </c>
      <c r="Q8" s="16"/>
      <c r="R8" s="16"/>
      <c r="S8" s="16">
        <v>4.1531962234650308</v>
      </c>
      <c r="T8" s="16">
        <v>22207</v>
      </c>
      <c r="U8" s="16"/>
      <c r="V8" s="16"/>
      <c r="W8" s="16">
        <v>0.15875245245317715</v>
      </c>
      <c r="X8" s="16">
        <v>22645</v>
      </c>
      <c r="Y8" s="16"/>
      <c r="Z8" s="16"/>
      <c r="AA8" s="16">
        <v>1.0293232396935426</v>
      </c>
      <c r="AB8" s="16">
        <v>23208</v>
      </c>
      <c r="AC8" s="16"/>
      <c r="AD8" s="16"/>
      <c r="AE8" s="16">
        <v>1.1793451774400781</v>
      </c>
      <c r="AF8" s="16">
        <v>25677</v>
      </c>
      <c r="AG8" s="16"/>
      <c r="AH8" s="16"/>
      <c r="AI8" s="16">
        <v>1.6061084187986026</v>
      </c>
      <c r="AJ8" s="16">
        <v>32766</v>
      </c>
      <c r="AK8" s="16"/>
      <c r="AL8" s="16"/>
      <c r="AM8" s="16">
        <v>1.3204687390358572</v>
      </c>
      <c r="AN8" s="16">
        <v>68741</v>
      </c>
      <c r="AO8" s="16"/>
      <c r="AP8" s="16"/>
      <c r="AQ8" s="16">
        <v>1.1978885342499386</v>
      </c>
      <c r="AR8" s="16">
        <v>95967</v>
      </c>
      <c r="AS8" s="37"/>
    </row>
    <row r="9" spans="1:45" ht="21" hidden="1" customHeight="1" x14ac:dyDescent="0.25">
      <c r="A9" s="67" t="s">
        <v>25</v>
      </c>
      <c r="B9" s="24" t="s">
        <v>14</v>
      </c>
      <c r="C9" s="18"/>
      <c r="D9" s="18"/>
      <c r="E9" s="18"/>
      <c r="F9" s="18"/>
      <c r="G9" s="18"/>
      <c r="H9" s="18"/>
      <c r="I9" s="18"/>
      <c r="J9" s="18"/>
      <c r="K9" s="18"/>
      <c r="L9" s="49"/>
      <c r="M9" s="40"/>
      <c r="N9" s="51"/>
      <c r="O9" s="51"/>
      <c r="P9" s="43"/>
      <c r="Q9" s="43"/>
      <c r="R9" s="43"/>
      <c r="S9" s="43"/>
      <c r="T9" s="43"/>
      <c r="U9" s="45"/>
      <c r="V9" s="45"/>
      <c r="W9" s="45"/>
      <c r="X9" s="43"/>
      <c r="Y9" s="43"/>
      <c r="Z9" s="43"/>
      <c r="AA9" s="43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</row>
    <row r="10" spans="1:45" ht="21" hidden="1" customHeight="1" thickBot="1" x14ac:dyDescent="0.3">
      <c r="A10" s="68"/>
      <c r="B10" s="23" t="s">
        <v>15</v>
      </c>
      <c r="C10" s="17"/>
      <c r="D10" s="17"/>
      <c r="E10" s="17"/>
      <c r="F10" s="17"/>
      <c r="G10" s="17"/>
      <c r="H10" s="17"/>
      <c r="I10" s="17"/>
      <c r="J10" s="17"/>
      <c r="K10" s="17"/>
      <c r="L10" s="50"/>
      <c r="M10" s="41"/>
      <c r="N10" s="41"/>
      <c r="O10" s="41"/>
      <c r="P10" s="42"/>
      <c r="Q10" s="17"/>
      <c r="R10" s="17"/>
      <c r="S10" s="17"/>
      <c r="T10" s="42"/>
      <c r="U10" s="44"/>
      <c r="V10" s="44"/>
      <c r="W10" s="44"/>
      <c r="X10" s="42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</row>
    <row r="11" spans="1:45" ht="21" customHeight="1" thickBot="1" x14ac:dyDescent="0.3">
      <c r="A11" s="76" t="s">
        <v>18</v>
      </c>
      <c r="B11" s="77"/>
      <c r="C11" s="26">
        <f>SUM(C5:C8)</f>
        <v>51967829</v>
      </c>
      <c r="D11" s="26"/>
      <c r="E11" s="26"/>
      <c r="F11" s="26">
        <f>SUM(F5:F8)</f>
        <v>48000311</v>
      </c>
      <c r="G11" s="26"/>
      <c r="H11" s="26"/>
      <c r="I11" s="26">
        <f>SUM(I5:I8)</f>
        <v>50989369</v>
      </c>
      <c r="J11" s="26"/>
      <c r="K11" s="26"/>
      <c r="L11" s="26">
        <f t="shared" ref="L11:AR11" si="0">SUM(L5:L8)</f>
        <v>47602721</v>
      </c>
      <c r="M11" s="26"/>
      <c r="N11" s="26"/>
      <c r="O11" s="26"/>
      <c r="P11" s="26">
        <f t="shared" si="0"/>
        <v>47240648</v>
      </c>
      <c r="Q11" s="26"/>
      <c r="R11" s="26"/>
      <c r="S11" s="26"/>
      <c r="T11" s="26">
        <f t="shared" si="0"/>
        <v>44792292</v>
      </c>
      <c r="U11" s="26"/>
      <c r="V11" s="26"/>
      <c r="W11" s="26"/>
      <c r="X11" s="26">
        <f t="shared" si="0"/>
        <v>45241120</v>
      </c>
      <c r="Y11" s="26"/>
      <c r="Z11" s="26"/>
      <c r="AA11" s="26"/>
      <c r="AB11" s="26">
        <f t="shared" si="0"/>
        <v>45915715</v>
      </c>
      <c r="AC11" s="26"/>
      <c r="AD11" s="26"/>
      <c r="AE11" s="26"/>
      <c r="AF11" s="26">
        <f t="shared" si="0"/>
        <v>44688259.999999993</v>
      </c>
      <c r="AG11" s="26"/>
      <c r="AH11" s="26"/>
      <c r="AI11" s="26"/>
      <c r="AJ11" s="26">
        <f t="shared" si="0"/>
        <v>49180552</v>
      </c>
      <c r="AK11" s="26"/>
      <c r="AL11" s="26"/>
      <c r="AM11" s="26"/>
      <c r="AN11" s="26">
        <f t="shared" si="0"/>
        <v>53115106</v>
      </c>
      <c r="AO11" s="48"/>
      <c r="AP11" s="48"/>
      <c r="AQ11" s="48"/>
      <c r="AR11" s="27">
        <f t="shared" si="0"/>
        <v>54532921</v>
      </c>
    </row>
  </sheetData>
  <mergeCells count="5">
    <mergeCell ref="A2:AR2"/>
    <mergeCell ref="A4:A8"/>
    <mergeCell ref="B4:AR4"/>
    <mergeCell ref="A9:A10"/>
    <mergeCell ref="A11:B1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85" zoomScaleNormal="85" workbookViewId="0">
      <selection activeCell="A3" sqref="A3"/>
    </sheetView>
  </sheetViews>
  <sheetFormatPr defaultRowHeight="15" x14ac:dyDescent="0.25"/>
  <cols>
    <col min="1" max="1" width="22.140625" customWidth="1"/>
    <col min="2" max="2" width="12.42578125" customWidth="1"/>
    <col min="3" max="14" width="20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4" customHeight="1" thickBot="1" x14ac:dyDescent="0.3">
      <c r="A2" s="61" t="s">
        <v>33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29.25" thickBot="1" x14ac:dyDescent="0.3">
      <c r="A3" s="25" t="s">
        <v>0</v>
      </c>
      <c r="B3" s="21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  <c r="K3" s="19" t="s">
        <v>10</v>
      </c>
      <c r="L3" s="19" t="s">
        <v>11</v>
      </c>
      <c r="M3" s="19" t="s">
        <v>12</v>
      </c>
      <c r="N3" s="20" t="s">
        <v>13</v>
      </c>
    </row>
    <row r="4" spans="1:14" ht="21" customHeight="1" x14ac:dyDescent="0.25">
      <c r="A4" s="71" t="s">
        <v>30</v>
      </c>
      <c r="B4" s="78" t="s">
        <v>19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4" ht="21" customHeight="1" x14ac:dyDescent="0.25">
      <c r="A5" s="72"/>
      <c r="B5" s="14" t="s">
        <v>14</v>
      </c>
      <c r="C5" s="3">
        <v>54191760</v>
      </c>
      <c r="D5" s="3">
        <f>740328+49487437</f>
        <v>50227765</v>
      </c>
      <c r="E5" s="3">
        <v>53302621</v>
      </c>
      <c r="F5" s="3">
        <v>49265644</v>
      </c>
      <c r="G5" s="3">
        <v>47058119</v>
      </c>
      <c r="H5" s="3">
        <v>44300333</v>
      </c>
      <c r="I5" s="3">
        <v>45523492</v>
      </c>
      <c r="J5" s="3">
        <v>46302388</v>
      </c>
      <c r="K5" s="3">
        <v>45000654</v>
      </c>
      <c r="L5" s="3">
        <v>50424174</v>
      </c>
      <c r="M5" s="3">
        <v>53544750</v>
      </c>
      <c r="N5" s="3">
        <v>55349580</v>
      </c>
    </row>
    <row r="6" spans="1:14" ht="21" customHeight="1" x14ac:dyDescent="0.25">
      <c r="A6" s="72"/>
      <c r="B6" s="14" t="s">
        <v>15</v>
      </c>
      <c r="C6" s="3">
        <v>719082</v>
      </c>
      <c r="D6" s="3">
        <v>574026</v>
      </c>
      <c r="E6" s="3">
        <v>538997</v>
      </c>
      <c r="F6" s="3">
        <v>323477</v>
      </c>
      <c r="G6" s="3">
        <v>206907</v>
      </c>
      <c r="H6" s="3">
        <v>84691</v>
      </c>
      <c r="I6" s="3">
        <v>298814</v>
      </c>
      <c r="J6" s="3">
        <v>136756</v>
      </c>
      <c r="K6" s="3">
        <v>272691</v>
      </c>
      <c r="L6" s="3">
        <v>325519</v>
      </c>
      <c r="M6" s="3">
        <v>322008</v>
      </c>
      <c r="N6" s="3">
        <v>673641</v>
      </c>
    </row>
    <row r="7" spans="1:14" ht="21" customHeight="1" x14ac:dyDescent="0.25">
      <c r="A7" s="72"/>
      <c r="B7" s="14" t="s">
        <v>16</v>
      </c>
      <c r="C7" s="3">
        <v>583069</v>
      </c>
      <c r="D7" s="3">
        <v>562573</v>
      </c>
      <c r="E7" s="3">
        <v>393972</v>
      </c>
      <c r="F7" s="3">
        <v>268391</v>
      </c>
      <c r="G7" s="3">
        <v>181599</v>
      </c>
      <c r="H7" s="3">
        <v>134620</v>
      </c>
      <c r="I7" s="3">
        <v>147892</v>
      </c>
      <c r="J7" s="3">
        <v>136446</v>
      </c>
      <c r="K7" s="3">
        <v>146916</v>
      </c>
      <c r="L7" s="3">
        <v>286168</v>
      </c>
      <c r="M7" s="3">
        <v>424840</v>
      </c>
      <c r="N7" s="3">
        <v>531210</v>
      </c>
    </row>
    <row r="8" spans="1:14" ht="21" customHeight="1" thickBot="1" x14ac:dyDescent="0.3">
      <c r="A8" s="73"/>
      <c r="B8" s="22" t="s">
        <v>17</v>
      </c>
      <c r="C8" s="16">
        <v>99913</v>
      </c>
      <c r="D8" s="16">
        <v>98573</v>
      </c>
      <c r="E8" s="16">
        <v>62153</v>
      </c>
      <c r="F8" s="16">
        <v>66288</v>
      </c>
      <c r="G8" s="16">
        <v>28639</v>
      </c>
      <c r="H8" s="16">
        <v>20071</v>
      </c>
      <c r="I8" s="16">
        <v>14541</v>
      </c>
      <c r="J8" s="16">
        <v>22774</v>
      </c>
      <c r="K8" s="16">
        <v>22557</v>
      </c>
      <c r="L8" s="16">
        <v>32836</v>
      </c>
      <c r="M8" s="16">
        <v>69815</v>
      </c>
      <c r="N8" s="16">
        <v>86741</v>
      </c>
    </row>
    <row r="9" spans="1:14" ht="21" hidden="1" customHeight="1" x14ac:dyDescent="0.25">
      <c r="A9" s="67" t="s">
        <v>25</v>
      </c>
      <c r="B9" s="24" t="s">
        <v>14</v>
      </c>
      <c r="C9" s="18"/>
      <c r="D9" s="18"/>
      <c r="E9" s="18"/>
      <c r="F9" s="49"/>
      <c r="G9" s="43"/>
      <c r="H9" s="43"/>
      <c r="I9" s="43"/>
      <c r="J9" s="18"/>
      <c r="K9" s="18"/>
      <c r="L9" s="18"/>
      <c r="M9" s="18"/>
      <c r="N9" s="18"/>
    </row>
    <row r="10" spans="1:14" ht="21" hidden="1" customHeight="1" x14ac:dyDescent="0.25">
      <c r="A10" s="68"/>
      <c r="B10" s="23" t="s">
        <v>15</v>
      </c>
      <c r="C10" s="17"/>
      <c r="D10" s="17"/>
      <c r="E10" s="17"/>
      <c r="F10" s="50"/>
      <c r="G10" s="42"/>
      <c r="H10" s="42"/>
      <c r="I10" s="42"/>
      <c r="J10" s="17"/>
      <c r="K10" s="17"/>
      <c r="L10" s="17"/>
      <c r="M10" s="17"/>
      <c r="N10" s="17"/>
    </row>
    <row r="11" spans="1:14" ht="21" customHeight="1" thickBot="1" x14ac:dyDescent="0.3">
      <c r="A11" s="76" t="s">
        <v>18</v>
      </c>
      <c r="B11" s="77"/>
      <c r="C11" s="26">
        <f>SUM(C5:C8)</f>
        <v>55593824</v>
      </c>
      <c r="D11" s="26">
        <f>SUM(D5:D8)</f>
        <v>51462937</v>
      </c>
      <c r="E11" s="26">
        <f>SUM(E5:E8)</f>
        <v>54297743</v>
      </c>
      <c r="F11" s="26">
        <f t="shared" ref="F11:N11" si="0">SUM(F5:F8)</f>
        <v>49923800</v>
      </c>
      <c r="G11" s="26">
        <f t="shared" si="0"/>
        <v>47475264</v>
      </c>
      <c r="H11" s="26">
        <f t="shared" si="0"/>
        <v>44539715</v>
      </c>
      <c r="I11" s="26">
        <f t="shared" si="0"/>
        <v>45984739</v>
      </c>
      <c r="J11" s="26">
        <f t="shared" si="0"/>
        <v>46598364</v>
      </c>
      <c r="K11" s="26">
        <f t="shared" si="0"/>
        <v>45442818</v>
      </c>
      <c r="L11" s="26">
        <f t="shared" si="0"/>
        <v>51068697</v>
      </c>
      <c r="M11" s="26">
        <f t="shared" si="0"/>
        <v>54361413</v>
      </c>
      <c r="N11" s="27">
        <f t="shared" si="0"/>
        <v>56641172</v>
      </c>
    </row>
    <row r="15" spans="1:14" x14ac:dyDescent="0.25">
      <c r="L15" s="52"/>
    </row>
  </sheetData>
  <mergeCells count="5">
    <mergeCell ref="A2:N2"/>
    <mergeCell ref="A4:A8"/>
    <mergeCell ref="B4:N4"/>
    <mergeCell ref="A9:A10"/>
    <mergeCell ref="A11:B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zoomScale="75" zoomScaleNormal="75" workbookViewId="0">
      <pane xSplit="2" ySplit="4" topLeftCell="P5" activePane="bottomRight" state="frozen"/>
      <selection pane="topRight" activeCell="C1" sqref="C1"/>
      <selection pane="bottomLeft" activeCell="A5" sqref="A5"/>
      <selection pane="bottomRight" activeCell="V5" sqref="V5:V11"/>
    </sheetView>
  </sheetViews>
  <sheetFormatPr defaultRowHeight="15" x14ac:dyDescent="0.25"/>
  <cols>
    <col min="1" max="1" width="22.140625" customWidth="1"/>
    <col min="2" max="2" width="12.42578125" customWidth="1"/>
    <col min="3" max="6" width="20" customWidth="1"/>
    <col min="7" max="7" width="20" hidden="1" customWidth="1"/>
    <col min="8" max="8" width="20" customWidth="1"/>
    <col min="9" max="9" width="20" hidden="1" customWidth="1"/>
    <col min="10" max="10" width="20" customWidth="1"/>
    <col min="11" max="11" width="20" hidden="1" customWidth="1"/>
    <col min="12" max="12" width="20" customWidth="1"/>
    <col min="13" max="13" width="20" hidden="1" customWidth="1"/>
    <col min="14" max="14" width="20" customWidth="1"/>
    <col min="15" max="15" width="20" hidden="1" customWidth="1"/>
    <col min="16" max="16" width="20" customWidth="1"/>
    <col min="17" max="17" width="20" hidden="1" customWidth="1"/>
    <col min="18" max="18" width="20" customWidth="1"/>
    <col min="19" max="19" width="20" hidden="1" customWidth="1"/>
    <col min="20" max="20" width="20" customWidth="1"/>
    <col min="21" max="21" width="20" hidden="1" customWidth="1"/>
    <col min="22" max="22" width="20" customWidth="1"/>
    <col min="23" max="23" width="12.7109375" style="37" bestFit="1" customWidth="1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24" customHeight="1" thickBot="1" x14ac:dyDescent="0.3">
      <c r="A2" s="61" t="s">
        <v>34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3" ht="29.25" thickBot="1" x14ac:dyDescent="0.3">
      <c r="A3" s="25" t="s">
        <v>0</v>
      </c>
      <c r="B3" s="21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19"/>
      <c r="H3" s="19" t="s">
        <v>6</v>
      </c>
      <c r="I3" s="19"/>
      <c r="J3" s="19" t="s">
        <v>7</v>
      </c>
      <c r="K3" s="19"/>
      <c r="L3" s="19" t="s">
        <v>8</v>
      </c>
      <c r="M3" s="19"/>
      <c r="N3" s="19" t="s">
        <v>9</v>
      </c>
      <c r="O3" s="19"/>
      <c r="P3" s="19" t="s">
        <v>10</v>
      </c>
      <c r="Q3" s="19"/>
      <c r="R3" s="19" t="s">
        <v>11</v>
      </c>
      <c r="S3" s="19"/>
      <c r="T3" s="19" t="s">
        <v>12</v>
      </c>
      <c r="U3" s="47"/>
      <c r="V3" s="20" t="s">
        <v>13</v>
      </c>
    </row>
    <row r="4" spans="1:23" ht="21" customHeight="1" x14ac:dyDescent="0.25">
      <c r="A4" s="71" t="s">
        <v>30</v>
      </c>
      <c r="B4" s="74" t="s">
        <v>19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5"/>
    </row>
    <row r="5" spans="1:23" ht="21" customHeight="1" x14ac:dyDescent="0.25">
      <c r="A5" s="72"/>
      <c r="B5" s="14" t="s">
        <v>14</v>
      </c>
      <c r="C5" s="3">
        <v>56251243</v>
      </c>
      <c r="D5" s="3">
        <v>51354817</v>
      </c>
      <c r="E5" s="3">
        <v>53006689.999999993</v>
      </c>
      <c r="F5" s="3">
        <v>48895095</v>
      </c>
      <c r="G5" s="38"/>
      <c r="H5" s="3">
        <v>49985240.999999993</v>
      </c>
      <c r="I5" s="3"/>
      <c r="J5" s="3">
        <v>45590342.999999993</v>
      </c>
      <c r="K5" s="3"/>
      <c r="L5" s="3">
        <v>44830934</v>
      </c>
      <c r="M5" s="3"/>
      <c r="N5" s="3">
        <v>45146962</v>
      </c>
      <c r="O5" s="3"/>
      <c r="P5" s="3">
        <v>44214878.999999993</v>
      </c>
      <c r="Q5" s="3"/>
      <c r="R5" s="3">
        <v>48296148</v>
      </c>
      <c r="S5" s="3"/>
      <c r="T5" s="3">
        <v>52107539.999999993</v>
      </c>
      <c r="U5" s="3"/>
      <c r="V5" s="3">
        <v>56420573.999999993</v>
      </c>
      <c r="W5" s="37">
        <f>V5/T5</f>
        <v>1.082771783123901</v>
      </c>
    </row>
    <row r="6" spans="1:23" ht="21" customHeight="1" x14ac:dyDescent="0.25">
      <c r="A6" s="72"/>
      <c r="B6" s="14" t="s">
        <v>15</v>
      </c>
      <c r="C6" s="3">
        <v>884402</v>
      </c>
      <c r="D6" s="3">
        <v>682257</v>
      </c>
      <c r="E6" s="3">
        <v>646595</v>
      </c>
      <c r="F6" s="3">
        <v>370054</v>
      </c>
      <c r="G6" s="38"/>
      <c r="H6" s="3">
        <v>280179</v>
      </c>
      <c r="I6" s="3"/>
      <c r="J6" s="3">
        <v>180381</v>
      </c>
      <c r="K6" s="3"/>
      <c r="L6" s="3">
        <v>274368</v>
      </c>
      <c r="M6" s="3"/>
      <c r="N6" s="3">
        <v>190026</v>
      </c>
      <c r="O6" s="3"/>
      <c r="P6" s="3">
        <v>229364</v>
      </c>
      <c r="Q6" s="3"/>
      <c r="R6" s="3">
        <v>459376</v>
      </c>
      <c r="S6" s="3"/>
      <c r="T6" s="3">
        <v>551648</v>
      </c>
      <c r="U6" s="3"/>
      <c r="V6" s="3">
        <v>797114</v>
      </c>
      <c r="W6" s="37">
        <f t="shared" ref="W6:W11" si="0">V6/T6</f>
        <v>1.4449685306572306</v>
      </c>
    </row>
    <row r="7" spans="1:23" ht="21" customHeight="1" x14ac:dyDescent="0.25">
      <c r="A7" s="72"/>
      <c r="B7" s="14" t="s">
        <v>16</v>
      </c>
      <c r="C7" s="3">
        <v>529071</v>
      </c>
      <c r="D7" s="3">
        <v>478562</v>
      </c>
      <c r="E7" s="3">
        <v>541333.00000000012</v>
      </c>
      <c r="F7" s="3">
        <v>286798</v>
      </c>
      <c r="G7" s="38"/>
      <c r="H7" s="3">
        <v>150488</v>
      </c>
      <c r="I7" s="3"/>
      <c r="J7" s="3">
        <v>160362</v>
      </c>
      <c r="K7" s="3"/>
      <c r="L7" s="3">
        <v>153672</v>
      </c>
      <c r="M7" s="3"/>
      <c r="N7" s="3">
        <v>176956.00000000003</v>
      </c>
      <c r="O7" s="3"/>
      <c r="P7" s="3">
        <v>375134</v>
      </c>
      <c r="Q7" s="3"/>
      <c r="R7" s="3">
        <v>332997</v>
      </c>
      <c r="S7" s="3"/>
      <c r="T7" s="3">
        <v>457111</v>
      </c>
      <c r="U7" s="3"/>
      <c r="V7" s="3">
        <v>535384</v>
      </c>
      <c r="W7" s="37">
        <f t="shared" si="0"/>
        <v>1.1712341203777639</v>
      </c>
    </row>
    <row r="8" spans="1:23" ht="21" customHeight="1" thickBot="1" x14ac:dyDescent="0.3">
      <c r="A8" s="73"/>
      <c r="B8" s="22" t="s">
        <v>17</v>
      </c>
      <c r="C8" s="16">
        <v>104209</v>
      </c>
      <c r="D8" s="16">
        <v>92806</v>
      </c>
      <c r="E8" s="16">
        <v>87499</v>
      </c>
      <c r="F8" s="16">
        <v>54286</v>
      </c>
      <c r="G8" s="39"/>
      <c r="H8" s="16">
        <v>29830</v>
      </c>
      <c r="I8" s="16"/>
      <c r="J8" s="16">
        <v>29029</v>
      </c>
      <c r="K8" s="16"/>
      <c r="L8" s="16">
        <v>22614</v>
      </c>
      <c r="M8" s="16"/>
      <c r="N8" s="16">
        <v>23725</v>
      </c>
      <c r="O8" s="16"/>
      <c r="P8" s="16">
        <v>26526</v>
      </c>
      <c r="Q8" s="16"/>
      <c r="R8" s="16">
        <v>50612</v>
      </c>
      <c r="S8" s="16"/>
      <c r="T8" s="16">
        <v>73713</v>
      </c>
      <c r="U8" s="16"/>
      <c r="V8" s="16">
        <v>92035</v>
      </c>
      <c r="W8" s="37">
        <f t="shared" si="0"/>
        <v>1.2485585988902907</v>
      </c>
    </row>
    <row r="9" spans="1:23" ht="21" customHeight="1" x14ac:dyDescent="0.25">
      <c r="A9" s="67" t="s">
        <v>25</v>
      </c>
      <c r="B9" s="24" t="s">
        <v>14</v>
      </c>
      <c r="C9" s="18">
        <v>3.4659999999999997</v>
      </c>
      <c r="D9" s="18">
        <v>2.9590000000000001</v>
      </c>
      <c r="E9" s="18">
        <v>2.4729999999999999</v>
      </c>
      <c r="F9" s="18">
        <v>1.272</v>
      </c>
      <c r="G9" s="40"/>
      <c r="H9" s="43">
        <v>0.60799999999999998</v>
      </c>
      <c r="I9" s="43"/>
      <c r="J9" s="43">
        <v>0.245</v>
      </c>
      <c r="K9" s="45"/>
      <c r="L9" s="43">
        <v>0.45100000000000001</v>
      </c>
      <c r="M9" s="43"/>
      <c r="N9" s="18">
        <v>0.749</v>
      </c>
      <c r="O9" s="18"/>
      <c r="P9" s="18">
        <v>0.61599999999999999</v>
      </c>
      <c r="Q9" s="18"/>
      <c r="R9" s="18">
        <v>1.7410000000000001</v>
      </c>
      <c r="S9" s="18"/>
      <c r="T9" s="18">
        <v>2.7109999999999999</v>
      </c>
      <c r="U9" s="18"/>
      <c r="V9" s="18">
        <v>4.2210000000000001</v>
      </c>
      <c r="W9" s="37">
        <f t="shared" si="0"/>
        <v>1.5569900405754336</v>
      </c>
    </row>
    <row r="10" spans="1:23" ht="21" customHeight="1" x14ac:dyDescent="0.25">
      <c r="A10" s="72"/>
      <c r="B10" s="23" t="s">
        <v>15</v>
      </c>
      <c r="C10" s="17">
        <v>1.3029999999999999</v>
      </c>
      <c r="D10" s="17">
        <v>1.0840000000000001</v>
      </c>
      <c r="E10" s="17">
        <v>0.92700000000000005</v>
      </c>
      <c r="F10" s="17">
        <v>0.57899999999999996</v>
      </c>
      <c r="G10" s="41"/>
      <c r="H10" s="42">
        <v>0.436</v>
      </c>
      <c r="I10" s="17"/>
      <c r="J10" s="42">
        <v>0.30399999999999999</v>
      </c>
      <c r="K10" s="44"/>
      <c r="L10" s="42">
        <v>0.435</v>
      </c>
      <c r="M10" s="17"/>
      <c r="N10" s="17">
        <v>0.307</v>
      </c>
      <c r="O10" s="17"/>
      <c r="P10" s="17">
        <v>0.371</v>
      </c>
      <c r="Q10" s="17"/>
      <c r="R10" s="17">
        <v>0.68200000000000005</v>
      </c>
      <c r="S10" s="17"/>
      <c r="T10" s="17">
        <v>0.82699999999999996</v>
      </c>
      <c r="U10" s="17"/>
      <c r="V10" s="17">
        <v>1.1459999999999999</v>
      </c>
      <c r="W10" s="37">
        <f t="shared" ref="W10" si="1">V10/T10</f>
        <v>1.3857315598548972</v>
      </c>
    </row>
    <row r="11" spans="1:23" ht="21" customHeight="1" thickBot="1" x14ac:dyDescent="0.3">
      <c r="A11" s="68"/>
      <c r="B11" s="23" t="s">
        <v>16</v>
      </c>
      <c r="C11" s="17"/>
      <c r="D11" s="17"/>
      <c r="E11" s="17">
        <v>0.21199999999999999</v>
      </c>
      <c r="F11" s="17">
        <v>8.6999999999999994E-2</v>
      </c>
      <c r="G11" s="41"/>
      <c r="H11" s="42">
        <v>0.111</v>
      </c>
      <c r="I11" s="17"/>
      <c r="J11" s="42">
        <v>6.8000000000000005E-2</v>
      </c>
      <c r="K11" s="44"/>
      <c r="L11" s="42">
        <v>6.4000000000000001E-2</v>
      </c>
      <c r="M11" s="17"/>
      <c r="N11" s="17">
        <v>5.5E-2</v>
      </c>
      <c r="O11" s="17"/>
      <c r="P11" s="17">
        <v>6.7000000000000004E-2</v>
      </c>
      <c r="Q11" s="17"/>
      <c r="R11" s="17">
        <v>0.13700000000000001</v>
      </c>
      <c r="S11" s="17"/>
      <c r="T11" s="17">
        <v>0.24199999999999999</v>
      </c>
      <c r="U11" s="17"/>
      <c r="V11" s="17">
        <v>0.27100000000000002</v>
      </c>
      <c r="W11" s="37">
        <f t="shared" si="0"/>
        <v>1.1198347107438018</v>
      </c>
    </row>
    <row r="12" spans="1:23" ht="21" customHeight="1" thickBot="1" x14ac:dyDescent="0.3">
      <c r="A12" s="76" t="s">
        <v>18</v>
      </c>
      <c r="B12" s="77"/>
      <c r="C12" s="26">
        <f>SUM(C5:C8)</f>
        <v>57768925</v>
      </c>
      <c r="D12" s="26">
        <f>SUM(D5:D8)</f>
        <v>52608442</v>
      </c>
      <c r="E12" s="26">
        <f>SUM(E5:E8)</f>
        <v>54282116.999999993</v>
      </c>
      <c r="F12" s="26">
        <f t="shared" ref="F12:V12" si="2">SUM(F5:F8)</f>
        <v>49606233</v>
      </c>
      <c r="G12" s="26"/>
      <c r="H12" s="26">
        <f t="shared" si="2"/>
        <v>50445737.999999993</v>
      </c>
      <c r="I12" s="26"/>
      <c r="J12" s="26">
        <f t="shared" si="2"/>
        <v>45960114.999999993</v>
      </c>
      <c r="K12" s="26"/>
      <c r="L12" s="26">
        <f t="shared" si="2"/>
        <v>45281588</v>
      </c>
      <c r="M12" s="26"/>
      <c r="N12" s="26">
        <f t="shared" si="2"/>
        <v>45537669</v>
      </c>
      <c r="O12" s="26"/>
      <c r="P12" s="26">
        <f t="shared" si="2"/>
        <v>44845902.999999993</v>
      </c>
      <c r="Q12" s="26"/>
      <c r="R12" s="26">
        <f t="shared" si="2"/>
        <v>49139133</v>
      </c>
      <c r="S12" s="26"/>
      <c r="T12" s="26">
        <f t="shared" si="2"/>
        <v>53190011.999999993</v>
      </c>
      <c r="U12" s="48"/>
      <c r="V12" s="27">
        <f t="shared" si="2"/>
        <v>57845106.999999993</v>
      </c>
    </row>
  </sheetData>
  <mergeCells count="5">
    <mergeCell ref="A2:V2"/>
    <mergeCell ref="A4:A8"/>
    <mergeCell ref="B4:V4"/>
    <mergeCell ref="A9:A11"/>
    <mergeCell ref="A12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zoomScale="70" zoomScaleNormal="70" workbookViewId="0">
      <selection activeCell="C35" sqref="C3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53" t="s">
        <v>22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22.5" customHeight="1" x14ac:dyDescent="0.25">
      <c r="A4" s="54" t="s">
        <v>20</v>
      </c>
      <c r="B4" s="56" t="s">
        <v>19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ht="22.5" customHeight="1" x14ac:dyDescent="0.25">
      <c r="A5" s="55"/>
      <c r="B5" s="4" t="s">
        <v>14</v>
      </c>
      <c r="C5" s="3">
        <v>49740469</v>
      </c>
      <c r="D5" s="3">
        <v>44420067</v>
      </c>
      <c r="E5" s="3">
        <v>47445502</v>
      </c>
      <c r="F5" s="3">
        <v>42839418</v>
      </c>
      <c r="G5" s="3">
        <v>42920307</v>
      </c>
      <c r="H5" s="3">
        <v>41628383</v>
      </c>
      <c r="I5" s="3">
        <v>41186234</v>
      </c>
      <c r="J5" s="3">
        <v>39921369</v>
      </c>
      <c r="K5" s="3">
        <v>40340701</v>
      </c>
      <c r="L5" s="3">
        <v>42753030</v>
      </c>
      <c r="M5" s="3">
        <v>44518721</v>
      </c>
      <c r="N5" s="3">
        <v>48065106</v>
      </c>
    </row>
    <row r="6" spans="1:14" ht="22.5" customHeight="1" x14ac:dyDescent="0.25">
      <c r="A6" s="55"/>
      <c r="B6" s="4" t="s">
        <v>15</v>
      </c>
      <c r="C6" s="3">
        <v>784380</v>
      </c>
      <c r="D6" s="3">
        <v>681080</v>
      </c>
      <c r="E6" s="3">
        <v>810137</v>
      </c>
      <c r="F6" s="3">
        <v>472641</v>
      </c>
      <c r="G6" s="3">
        <v>77625</v>
      </c>
      <c r="H6" s="3">
        <v>309086</v>
      </c>
      <c r="I6" s="3">
        <v>327242</v>
      </c>
      <c r="J6" s="3">
        <v>224907</v>
      </c>
      <c r="K6" s="3">
        <v>246116</v>
      </c>
      <c r="L6" s="3">
        <v>708830</v>
      </c>
      <c r="M6" s="3">
        <v>869365</v>
      </c>
      <c r="N6" s="3">
        <v>1066389</v>
      </c>
    </row>
    <row r="7" spans="1:14" ht="22.5" customHeight="1" x14ac:dyDescent="0.25">
      <c r="A7" s="55"/>
      <c r="B7" s="4" t="s">
        <v>16</v>
      </c>
      <c r="C7" s="3">
        <v>473274</v>
      </c>
      <c r="D7" s="3">
        <v>411164</v>
      </c>
      <c r="E7" s="3">
        <v>407250</v>
      </c>
      <c r="F7" s="3">
        <v>269011</v>
      </c>
      <c r="G7" s="3">
        <v>206729</v>
      </c>
      <c r="H7" s="3">
        <v>134604</v>
      </c>
      <c r="I7" s="3">
        <v>137010</v>
      </c>
      <c r="J7" s="3">
        <v>122382</v>
      </c>
      <c r="K7" s="3">
        <v>166143</v>
      </c>
      <c r="L7" s="3">
        <v>327152</v>
      </c>
      <c r="M7" s="3">
        <v>413035</v>
      </c>
      <c r="N7" s="3">
        <v>478616</v>
      </c>
    </row>
    <row r="8" spans="1:14" ht="22.5" customHeight="1" x14ac:dyDescent="0.25">
      <c r="A8" s="55"/>
      <c r="B8" s="4" t="s">
        <v>17</v>
      </c>
      <c r="C8" s="3">
        <v>110613</v>
      </c>
      <c r="D8" s="3">
        <v>144764</v>
      </c>
      <c r="E8" s="3">
        <v>72387</v>
      </c>
      <c r="F8" s="3">
        <v>68186</v>
      </c>
      <c r="G8" s="3">
        <v>40992</v>
      </c>
      <c r="H8" s="3">
        <v>32703</v>
      </c>
      <c r="I8" s="3">
        <v>38493</v>
      </c>
      <c r="J8" s="3">
        <v>30307</v>
      </c>
      <c r="K8" s="3">
        <v>44692</v>
      </c>
      <c r="L8" s="3">
        <v>67425</v>
      </c>
      <c r="M8" s="3">
        <v>76141</v>
      </c>
      <c r="N8" s="3">
        <v>114807</v>
      </c>
    </row>
    <row r="9" spans="1:14" ht="22.5" customHeight="1" x14ac:dyDescent="0.25">
      <c r="A9" s="59" t="s">
        <v>18</v>
      </c>
      <c r="B9" s="60"/>
      <c r="C9" s="8">
        <f>SUM(C5:C8)</f>
        <v>51108736</v>
      </c>
      <c r="D9" s="8">
        <f t="shared" ref="D9:N9" si="0">SUM(D5:D8)</f>
        <v>45657075</v>
      </c>
      <c r="E9" s="8">
        <f t="shared" si="0"/>
        <v>48735276</v>
      </c>
      <c r="F9" s="8">
        <f t="shared" si="0"/>
        <v>43649256</v>
      </c>
      <c r="G9" s="8">
        <f t="shared" si="0"/>
        <v>43245653</v>
      </c>
      <c r="H9" s="8">
        <f t="shared" si="0"/>
        <v>42104776</v>
      </c>
      <c r="I9" s="8">
        <f t="shared" si="0"/>
        <v>41688979</v>
      </c>
      <c r="J9" s="8">
        <f t="shared" si="0"/>
        <v>40298965</v>
      </c>
      <c r="K9" s="8">
        <f t="shared" si="0"/>
        <v>40797652</v>
      </c>
      <c r="L9" s="8">
        <f t="shared" si="0"/>
        <v>43856437</v>
      </c>
      <c r="M9" s="8">
        <f t="shared" si="0"/>
        <v>45877262</v>
      </c>
      <c r="N9" s="8">
        <f t="shared" si="0"/>
        <v>49724918</v>
      </c>
    </row>
  </sheetData>
  <mergeCells count="4">
    <mergeCell ref="A2:N2"/>
    <mergeCell ref="A4:A8"/>
    <mergeCell ref="B4:N4"/>
    <mergeCell ref="A9:B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topLeftCell="B1" zoomScale="70" zoomScaleNormal="70" workbookViewId="0">
      <selection activeCell="H27" sqref="H27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thickBot="1" x14ac:dyDescent="0.3">
      <c r="A2" s="61" t="s">
        <v>23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s="2" customFormat="1" ht="33" customHeight="1" x14ac:dyDescent="0.25">
      <c r="A3" s="30" t="s">
        <v>0</v>
      </c>
      <c r="B3" s="31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  <c r="K3" s="32" t="s">
        <v>10</v>
      </c>
      <c r="L3" s="32" t="s">
        <v>11</v>
      </c>
      <c r="M3" s="32" t="s">
        <v>12</v>
      </c>
      <c r="N3" s="33" t="s">
        <v>13</v>
      </c>
    </row>
    <row r="4" spans="1:14" ht="22.5" customHeight="1" x14ac:dyDescent="0.25">
      <c r="A4" s="62" t="s">
        <v>20</v>
      </c>
      <c r="B4" s="56" t="s">
        <v>19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64"/>
    </row>
    <row r="5" spans="1:14" ht="22.5" customHeight="1" x14ac:dyDescent="0.25">
      <c r="A5" s="63"/>
      <c r="B5" s="4" t="s">
        <v>14</v>
      </c>
      <c r="C5" s="3">
        <v>48502794</v>
      </c>
      <c r="D5" s="3">
        <v>42441979</v>
      </c>
      <c r="E5" s="3">
        <v>43782864</v>
      </c>
      <c r="F5" s="3">
        <v>41601820</v>
      </c>
      <c r="G5" s="3">
        <v>41825398</v>
      </c>
      <c r="H5" s="3">
        <v>39591488</v>
      </c>
      <c r="I5" s="3">
        <f>39906774+76770</f>
        <v>39983544</v>
      </c>
      <c r="J5" s="3">
        <f>38288900+55178</f>
        <v>38344078</v>
      </c>
      <c r="K5" s="3">
        <v>37826983</v>
      </c>
      <c r="L5" s="3">
        <v>41725648</v>
      </c>
      <c r="M5" s="3">
        <v>44674035</v>
      </c>
      <c r="N5" s="15">
        <v>46674589</v>
      </c>
    </row>
    <row r="6" spans="1:14" ht="22.5" customHeight="1" x14ac:dyDescent="0.25">
      <c r="A6" s="63"/>
      <c r="B6" s="4" t="s">
        <v>15</v>
      </c>
      <c r="C6" s="3">
        <v>721802</v>
      </c>
      <c r="D6" s="3">
        <v>1102866</v>
      </c>
      <c r="E6" s="3">
        <v>820752</v>
      </c>
      <c r="F6" s="3">
        <v>367069</v>
      </c>
      <c r="G6" s="3">
        <v>427309</v>
      </c>
      <c r="H6" s="3">
        <v>218610</v>
      </c>
      <c r="I6" s="3">
        <v>174471</v>
      </c>
      <c r="J6" s="3">
        <f>89178</f>
        <v>89178</v>
      </c>
      <c r="K6" s="3">
        <v>187572</v>
      </c>
      <c r="L6" s="3">
        <v>615315</v>
      </c>
      <c r="M6" s="3">
        <v>607938</v>
      </c>
      <c r="N6" s="15">
        <v>864063</v>
      </c>
    </row>
    <row r="7" spans="1:14" ht="22.5" customHeight="1" x14ac:dyDescent="0.25">
      <c r="A7" s="63"/>
      <c r="B7" s="4" t="s">
        <v>16</v>
      </c>
      <c r="C7" s="3">
        <v>420658</v>
      </c>
      <c r="D7" s="3">
        <v>490381</v>
      </c>
      <c r="E7" s="3">
        <v>365984</v>
      </c>
      <c r="F7" s="3">
        <v>319494</v>
      </c>
      <c r="G7" s="3">
        <v>263749</v>
      </c>
      <c r="H7" s="3">
        <v>139145</v>
      </c>
      <c r="I7" s="3">
        <v>134263</v>
      </c>
      <c r="J7" s="3">
        <v>151333</v>
      </c>
      <c r="K7" s="3">
        <v>154442</v>
      </c>
      <c r="L7" s="3">
        <v>350224</v>
      </c>
      <c r="M7" s="3">
        <v>437912</v>
      </c>
      <c r="N7" s="15">
        <v>432863</v>
      </c>
    </row>
    <row r="8" spans="1:14" ht="22.5" customHeight="1" thickBot="1" x14ac:dyDescent="0.3">
      <c r="A8" s="63"/>
      <c r="B8" s="4" t="s">
        <v>17</v>
      </c>
      <c r="C8" s="3">
        <v>95671</v>
      </c>
      <c r="D8" s="3">
        <v>107013</v>
      </c>
      <c r="E8" s="3">
        <v>79670</v>
      </c>
      <c r="F8" s="3">
        <v>68919</v>
      </c>
      <c r="G8" s="3">
        <v>49345</v>
      </c>
      <c r="H8" s="3">
        <v>36380</v>
      </c>
      <c r="I8" s="3">
        <v>39089</v>
      </c>
      <c r="J8" s="3">
        <v>35723</v>
      </c>
      <c r="K8" s="3">
        <v>40706</v>
      </c>
      <c r="L8" s="3">
        <v>63331</v>
      </c>
      <c r="M8" s="3">
        <v>69620</v>
      </c>
      <c r="N8" s="15">
        <v>126497</v>
      </c>
    </row>
    <row r="9" spans="1:14" ht="22.5" customHeight="1" x14ac:dyDescent="0.25">
      <c r="A9" s="67" t="s">
        <v>25</v>
      </c>
      <c r="B9" s="28" t="s">
        <v>14</v>
      </c>
      <c r="C9" s="18">
        <v>70.733000000000004</v>
      </c>
      <c r="D9" s="18">
        <v>71.885000000000005</v>
      </c>
      <c r="E9" s="18">
        <v>68.601706190000002</v>
      </c>
      <c r="F9" s="18">
        <v>67.185000000000002</v>
      </c>
      <c r="G9" s="18">
        <v>67.240000000000009</v>
      </c>
      <c r="H9" s="18">
        <v>66.316000000000003</v>
      </c>
      <c r="I9" s="18">
        <v>64.623999999999995</v>
      </c>
      <c r="J9" s="18">
        <v>63.588999999999999</v>
      </c>
      <c r="K9" s="18">
        <v>57.938000000000002</v>
      </c>
      <c r="L9" s="18">
        <v>64.899000000000001</v>
      </c>
      <c r="M9" s="18">
        <v>70.83</v>
      </c>
      <c r="N9" s="34">
        <v>69.613</v>
      </c>
    </row>
    <row r="10" spans="1:14" ht="22.5" customHeight="1" thickBot="1" x14ac:dyDescent="0.3">
      <c r="A10" s="68"/>
      <c r="B10" s="29" t="s">
        <v>15</v>
      </c>
      <c r="C10" s="17"/>
      <c r="D10" s="17"/>
      <c r="E10" s="17">
        <v>1.05876788</v>
      </c>
      <c r="F10" s="17">
        <v>0.40500000000000003</v>
      </c>
      <c r="G10" s="17">
        <v>0.189</v>
      </c>
      <c r="H10" s="17">
        <v>8.7999999999999995E-2</v>
      </c>
      <c r="I10" s="17">
        <v>0.105</v>
      </c>
      <c r="J10" s="17">
        <v>4.2999999999999997E-2</v>
      </c>
      <c r="K10" s="17">
        <v>0.23200000000000001</v>
      </c>
      <c r="L10" s="17">
        <v>0.81200000000000006</v>
      </c>
      <c r="M10" s="17">
        <v>0.81799999999999995</v>
      </c>
      <c r="N10" s="35">
        <v>1.145</v>
      </c>
    </row>
    <row r="11" spans="1:14" ht="22.5" customHeight="1" thickBot="1" x14ac:dyDescent="0.3">
      <c r="A11" s="65" t="s">
        <v>18</v>
      </c>
      <c r="B11" s="66"/>
      <c r="C11" s="26">
        <f>SUM(C5:C8)</f>
        <v>49740925</v>
      </c>
      <c r="D11" s="26">
        <f t="shared" ref="D11:N11" si="0">SUM(D5:D8)</f>
        <v>44142239</v>
      </c>
      <c r="E11" s="26">
        <f t="shared" si="0"/>
        <v>45049270</v>
      </c>
      <c r="F11" s="26">
        <f t="shared" si="0"/>
        <v>42357302</v>
      </c>
      <c r="G11" s="26">
        <f t="shared" si="0"/>
        <v>42565801</v>
      </c>
      <c r="H11" s="26">
        <f t="shared" si="0"/>
        <v>39985623</v>
      </c>
      <c r="I11" s="26">
        <f t="shared" si="0"/>
        <v>40331367</v>
      </c>
      <c r="J11" s="26">
        <f t="shared" si="0"/>
        <v>38620312</v>
      </c>
      <c r="K11" s="26">
        <f t="shared" si="0"/>
        <v>38209703</v>
      </c>
      <c r="L11" s="26">
        <f t="shared" si="0"/>
        <v>42754518</v>
      </c>
      <c r="M11" s="26">
        <f t="shared" si="0"/>
        <v>45789505</v>
      </c>
      <c r="N11" s="27">
        <f t="shared" si="0"/>
        <v>48098012</v>
      </c>
    </row>
  </sheetData>
  <mergeCells count="5">
    <mergeCell ref="A2:N2"/>
    <mergeCell ref="A4:A8"/>
    <mergeCell ref="B4:N4"/>
    <mergeCell ref="A11:B11"/>
    <mergeCell ref="A9:A10"/>
  </mergeCells>
  <pageMargins left="0.7" right="0.7" top="0.75" bottom="0.75" header="0.3" footer="0.3"/>
  <ignoredErrors>
    <ignoredError sqref="D11:N1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"/>
  <sheetViews>
    <sheetView zoomScale="70" zoomScaleNormal="70" workbookViewId="0">
      <selection sqref="A1:N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28.710937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thickBot="1" x14ac:dyDescent="0.3">
      <c r="A2" s="61" t="s">
        <v>24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s="2" customFormat="1" ht="33" customHeight="1" thickBot="1" x14ac:dyDescent="0.3">
      <c r="A3" s="25" t="s">
        <v>0</v>
      </c>
      <c r="B3" s="21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  <c r="K3" s="19" t="s">
        <v>10</v>
      </c>
      <c r="L3" s="19" t="s">
        <v>11</v>
      </c>
      <c r="M3" s="19" t="s">
        <v>12</v>
      </c>
      <c r="N3" s="20" t="s">
        <v>13</v>
      </c>
    </row>
    <row r="4" spans="1:14" ht="22.5" customHeight="1" x14ac:dyDescent="0.25">
      <c r="A4" s="71" t="s">
        <v>20</v>
      </c>
      <c r="B4" s="74" t="s">
        <v>19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4" ht="22.5" customHeight="1" x14ac:dyDescent="0.25">
      <c r="A5" s="72"/>
      <c r="B5" s="14" t="s">
        <v>14</v>
      </c>
      <c r="C5" s="3">
        <v>45483557</v>
      </c>
      <c r="D5" s="3">
        <v>44392075</v>
      </c>
      <c r="E5" s="3">
        <v>45847847</v>
      </c>
      <c r="F5" s="3">
        <v>41472625</v>
      </c>
      <c r="G5" s="3">
        <v>39848725</v>
      </c>
      <c r="H5" s="3">
        <v>37261438</v>
      </c>
      <c r="I5" s="3">
        <v>37270949</v>
      </c>
      <c r="J5" s="3">
        <v>38318517</v>
      </c>
      <c r="K5" s="3">
        <v>38435997</v>
      </c>
      <c r="L5" s="3">
        <v>42816970.00000006</v>
      </c>
      <c r="M5" s="3">
        <v>47090838.99999997</v>
      </c>
      <c r="N5" s="3">
        <v>51258534</v>
      </c>
    </row>
    <row r="6" spans="1:14" ht="22.5" customHeight="1" x14ac:dyDescent="0.25">
      <c r="A6" s="72"/>
      <c r="B6" s="14" t="s">
        <v>15</v>
      </c>
      <c r="C6" s="3">
        <v>932217</v>
      </c>
      <c r="D6" s="3">
        <v>862311</v>
      </c>
      <c r="E6" s="3">
        <v>824392</v>
      </c>
      <c r="F6" s="3">
        <v>473432</v>
      </c>
      <c r="G6" s="3">
        <v>302293</v>
      </c>
      <c r="H6" s="3">
        <v>186290</v>
      </c>
      <c r="I6" s="3">
        <v>263877</v>
      </c>
      <c r="J6" s="3">
        <v>208777</v>
      </c>
      <c r="K6" s="3">
        <v>395491</v>
      </c>
      <c r="L6" s="3">
        <v>841369</v>
      </c>
      <c r="M6" s="3">
        <v>908925</v>
      </c>
      <c r="N6" s="3">
        <v>995674</v>
      </c>
    </row>
    <row r="7" spans="1:14" ht="22.5" customHeight="1" x14ac:dyDescent="0.25">
      <c r="A7" s="72"/>
      <c r="B7" s="14" t="s">
        <v>16</v>
      </c>
      <c r="C7" s="3">
        <v>531710</v>
      </c>
      <c r="D7" s="3">
        <v>496646</v>
      </c>
      <c r="E7" s="3">
        <v>375720</v>
      </c>
      <c r="F7" s="3">
        <v>308012</v>
      </c>
      <c r="G7" s="3">
        <v>230705</v>
      </c>
      <c r="H7" s="3">
        <v>148442</v>
      </c>
      <c r="I7" s="3">
        <v>134923</v>
      </c>
      <c r="J7" s="3">
        <v>146210</v>
      </c>
      <c r="K7" s="3">
        <v>167196</v>
      </c>
      <c r="L7" s="3">
        <v>376626</v>
      </c>
      <c r="M7" s="3">
        <v>476513</v>
      </c>
      <c r="N7" s="3">
        <v>493593</v>
      </c>
    </row>
    <row r="8" spans="1:14" ht="22.5" customHeight="1" thickBot="1" x14ac:dyDescent="0.3">
      <c r="A8" s="73"/>
      <c r="B8" s="22" t="s">
        <v>17</v>
      </c>
      <c r="C8" s="16">
        <v>116115</v>
      </c>
      <c r="D8" s="16">
        <v>97846</v>
      </c>
      <c r="E8" s="16">
        <v>66677</v>
      </c>
      <c r="F8" s="16">
        <v>57908</v>
      </c>
      <c r="G8" s="16">
        <v>50898</v>
      </c>
      <c r="H8" s="16">
        <v>43599</v>
      </c>
      <c r="I8" s="16">
        <v>31732</v>
      </c>
      <c r="J8" s="16">
        <v>37339</v>
      </c>
      <c r="K8" s="16">
        <v>40290</v>
      </c>
      <c r="L8" s="16">
        <v>67503</v>
      </c>
      <c r="M8" s="16">
        <v>87420</v>
      </c>
      <c r="N8" s="16">
        <v>101513</v>
      </c>
    </row>
    <row r="9" spans="1:14" ht="22.5" customHeight="1" x14ac:dyDescent="0.25">
      <c r="A9" s="67" t="s">
        <v>25</v>
      </c>
      <c r="B9" s="24" t="s">
        <v>14</v>
      </c>
      <c r="C9" s="18">
        <v>67.873999999999995</v>
      </c>
      <c r="D9" s="18">
        <v>71.938999999999993</v>
      </c>
      <c r="E9" s="18">
        <v>71.528000000000006</v>
      </c>
      <c r="F9" s="18">
        <v>66.132999999999996</v>
      </c>
      <c r="G9" s="18">
        <v>63.602999999999994</v>
      </c>
      <c r="H9" s="18">
        <v>61.496000000000002</v>
      </c>
      <c r="I9" s="18">
        <v>60.15</v>
      </c>
      <c r="J9" s="18">
        <v>59.707999999999998</v>
      </c>
      <c r="K9" s="18">
        <v>63.103999999999999</v>
      </c>
      <c r="L9" s="18">
        <v>65.98599999999999</v>
      </c>
      <c r="M9" s="18">
        <v>75.02600000000001</v>
      </c>
      <c r="N9" s="18">
        <v>80.432000000000002</v>
      </c>
    </row>
    <row r="10" spans="1:14" ht="22.5" customHeight="1" thickBot="1" x14ac:dyDescent="0.3">
      <c r="A10" s="68"/>
      <c r="B10" s="23" t="s">
        <v>15</v>
      </c>
      <c r="C10" s="17">
        <v>1.3480000000000001</v>
      </c>
      <c r="D10" s="17">
        <v>1.21</v>
      </c>
      <c r="E10" s="17">
        <v>1.0089999999999999</v>
      </c>
      <c r="F10" s="17">
        <v>0.54900000000000004</v>
      </c>
      <c r="G10" s="17">
        <v>0.34599999999999997</v>
      </c>
      <c r="H10" s="17">
        <v>0.156</v>
      </c>
      <c r="I10" s="17">
        <v>0.23400000000000001</v>
      </c>
      <c r="J10" s="17">
        <v>0.16700000000000001</v>
      </c>
      <c r="K10" s="17">
        <v>0.33200000000000002</v>
      </c>
      <c r="L10" s="17">
        <v>0.84199999999999997</v>
      </c>
      <c r="M10" s="17">
        <v>0.90400000000000003</v>
      </c>
      <c r="N10" s="17">
        <v>0.95199999999999996</v>
      </c>
    </row>
    <row r="11" spans="1:14" ht="22.5" customHeight="1" thickBot="1" x14ac:dyDescent="0.3">
      <c r="A11" s="76" t="s">
        <v>18</v>
      </c>
      <c r="B11" s="77"/>
      <c r="C11" s="26">
        <f>SUM(C5:C8)</f>
        <v>47063599</v>
      </c>
      <c r="D11" s="26">
        <f>SUM(D5:D8)</f>
        <v>45848878</v>
      </c>
      <c r="E11" s="26">
        <f>SUM(E5:E8)</f>
        <v>47114636</v>
      </c>
      <c r="F11" s="26">
        <f t="shared" ref="F11:N11" si="0">SUM(F5:F8)</f>
        <v>42311977</v>
      </c>
      <c r="G11" s="26">
        <f t="shared" si="0"/>
        <v>40432621</v>
      </c>
      <c r="H11" s="26">
        <f t="shared" si="0"/>
        <v>37639769</v>
      </c>
      <c r="I11" s="26">
        <f t="shared" si="0"/>
        <v>37701481</v>
      </c>
      <c r="J11" s="26">
        <f>SUM(J5:J10)</f>
        <v>38710902.875</v>
      </c>
      <c r="K11" s="26">
        <f t="shared" si="0"/>
        <v>39038974</v>
      </c>
      <c r="L11" s="26">
        <f t="shared" si="0"/>
        <v>44102468.00000006</v>
      </c>
      <c r="M11" s="26">
        <f t="shared" si="0"/>
        <v>48563696.99999997</v>
      </c>
      <c r="N11" s="27">
        <f t="shared" si="0"/>
        <v>52849314</v>
      </c>
    </row>
    <row r="15" spans="1:14" ht="22.5" customHeight="1" x14ac:dyDescent="0.25">
      <c r="B15" s="9"/>
      <c r="C15" s="9"/>
      <c r="D15" s="9"/>
      <c r="G15" s="9"/>
      <c r="H15" s="9"/>
      <c r="I15" s="9"/>
    </row>
    <row r="16" spans="1:14" ht="22.5" customHeight="1" x14ac:dyDescent="0.25">
      <c r="B16" s="9"/>
      <c r="C16" s="10"/>
      <c r="D16" s="9"/>
      <c r="G16" s="9"/>
      <c r="H16" s="9"/>
      <c r="I16" s="9"/>
    </row>
    <row r="17" spans="2:9" ht="22.5" customHeight="1" x14ac:dyDescent="0.25">
      <c r="B17" s="9"/>
      <c r="C17" s="9"/>
      <c r="D17" s="9"/>
      <c r="G17" s="9"/>
      <c r="H17" s="9"/>
      <c r="I17" s="9"/>
    </row>
    <row r="18" spans="2:9" ht="22.5" customHeight="1" x14ac:dyDescent="0.25">
      <c r="B18" s="9"/>
      <c r="C18" s="9"/>
      <c r="D18" s="11"/>
      <c r="E18" s="9"/>
      <c r="F18" s="9"/>
      <c r="G18" s="9"/>
      <c r="H18" s="9"/>
      <c r="I18" s="9"/>
    </row>
    <row r="19" spans="2:9" ht="22.5" customHeight="1" x14ac:dyDescent="0.25">
      <c r="B19" s="9"/>
      <c r="C19" s="9"/>
      <c r="D19" s="69"/>
      <c r="E19" s="9"/>
      <c r="F19" s="9"/>
      <c r="G19" s="13"/>
      <c r="H19" s="9"/>
      <c r="I19" s="9"/>
    </row>
    <row r="20" spans="2:9" ht="22.5" customHeight="1" x14ac:dyDescent="0.25">
      <c r="B20" s="9"/>
      <c r="C20" s="9"/>
      <c r="D20" s="69"/>
      <c r="E20" s="9"/>
      <c r="F20" s="9"/>
      <c r="G20" s="13"/>
      <c r="H20" s="70"/>
      <c r="I20" s="9"/>
    </row>
    <row r="21" spans="2:9" ht="22.5" customHeight="1" x14ac:dyDescent="0.25">
      <c r="B21" s="9"/>
      <c r="C21" s="9"/>
      <c r="D21" s="69"/>
      <c r="E21" s="9"/>
      <c r="F21" s="12"/>
      <c r="G21" s="13"/>
      <c r="H21" s="70"/>
      <c r="I21" s="9"/>
    </row>
    <row r="22" spans="2:9" ht="22.5" customHeight="1" x14ac:dyDescent="0.25">
      <c r="B22" s="9"/>
      <c r="C22" s="9"/>
      <c r="D22" s="9"/>
      <c r="E22" s="9"/>
      <c r="F22" s="9"/>
      <c r="G22" s="9"/>
      <c r="H22" s="70"/>
      <c r="I22" s="9"/>
    </row>
    <row r="23" spans="2:9" ht="22.5" customHeight="1" x14ac:dyDescent="0.25">
      <c r="B23" s="9"/>
      <c r="C23" s="9"/>
      <c r="D23" s="9"/>
      <c r="E23" s="9"/>
      <c r="F23" s="9"/>
      <c r="G23" s="9"/>
      <c r="H23" s="9"/>
      <c r="I23" s="9"/>
    </row>
  </sheetData>
  <mergeCells count="7">
    <mergeCell ref="D19:D21"/>
    <mergeCell ref="H20:H22"/>
    <mergeCell ref="A9:A10"/>
    <mergeCell ref="A2:N2"/>
    <mergeCell ref="A4:A8"/>
    <mergeCell ref="B4:N4"/>
    <mergeCell ref="A11:B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opLeftCell="B1" zoomScale="70" zoomScaleNormal="70" workbookViewId="0">
      <selection activeCell="L7" sqref="L7"/>
    </sheetView>
  </sheetViews>
  <sheetFormatPr defaultRowHeight="15" x14ac:dyDescent="0.25"/>
  <cols>
    <col min="1" max="1" width="22.140625" customWidth="1"/>
    <col min="2" max="2" width="12.42578125" customWidth="1"/>
    <col min="3" max="3" width="19" customWidth="1"/>
    <col min="4" max="4" width="16.7109375" customWidth="1"/>
    <col min="5" max="6" width="17.7109375" customWidth="1"/>
    <col min="7" max="7" width="19.28515625" customWidth="1"/>
    <col min="8" max="8" width="20" customWidth="1"/>
    <col min="9" max="9" width="17.140625" customWidth="1"/>
    <col min="10" max="10" width="22.5703125" customWidth="1"/>
    <col min="11" max="11" width="17.5703125" customWidth="1"/>
    <col min="12" max="12" width="22.85546875" customWidth="1"/>
    <col min="13" max="13" width="22.42578125" customWidth="1"/>
    <col min="14" max="14" width="19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4" customHeight="1" thickBot="1" x14ac:dyDescent="0.3">
      <c r="A2" s="61" t="s">
        <v>26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29.25" thickBot="1" x14ac:dyDescent="0.3">
      <c r="A3" s="25" t="s">
        <v>0</v>
      </c>
      <c r="B3" s="21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  <c r="K3" s="19" t="s">
        <v>10</v>
      </c>
      <c r="L3" s="19" t="s">
        <v>11</v>
      </c>
      <c r="M3" s="19" t="s">
        <v>12</v>
      </c>
      <c r="N3" s="20" t="s">
        <v>13</v>
      </c>
    </row>
    <row r="4" spans="1:14" x14ac:dyDescent="0.25">
      <c r="A4" s="71" t="s">
        <v>20</v>
      </c>
      <c r="B4" s="74" t="s">
        <v>19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4" x14ac:dyDescent="0.25">
      <c r="A5" s="72"/>
      <c r="B5" s="14" t="s">
        <v>14</v>
      </c>
      <c r="C5" s="3">
        <v>48884882</v>
      </c>
      <c r="D5" s="3">
        <v>43421340</v>
      </c>
      <c r="E5" s="3">
        <v>46928769</v>
      </c>
      <c r="F5" s="3">
        <v>42738276</v>
      </c>
      <c r="G5" s="3">
        <v>42432409</v>
      </c>
      <c r="H5" s="3">
        <v>37914008</v>
      </c>
      <c r="I5" s="3">
        <v>38388422</v>
      </c>
      <c r="J5" s="3">
        <v>37004752</v>
      </c>
      <c r="K5" s="3">
        <v>37406693</v>
      </c>
      <c r="L5" s="3">
        <v>42734238</v>
      </c>
      <c r="M5" s="3">
        <v>46002149</v>
      </c>
      <c r="N5" s="3">
        <v>49513511</v>
      </c>
    </row>
    <row r="6" spans="1:14" x14ac:dyDescent="0.25">
      <c r="A6" s="72"/>
      <c r="B6" s="14" t="s">
        <v>15</v>
      </c>
      <c r="C6" s="3">
        <v>1144488</v>
      </c>
      <c r="D6" s="3">
        <v>654296</v>
      </c>
      <c r="E6" s="3">
        <v>807444</v>
      </c>
      <c r="F6" s="3">
        <v>479122</v>
      </c>
      <c r="G6" s="3">
        <v>530858</v>
      </c>
      <c r="H6" s="3">
        <v>337655</v>
      </c>
      <c r="I6" s="3">
        <v>308878</v>
      </c>
      <c r="J6" s="3">
        <v>342261</v>
      </c>
      <c r="K6" s="3">
        <v>265004</v>
      </c>
      <c r="L6" s="3">
        <v>663781</v>
      </c>
      <c r="M6" s="3">
        <v>892673</v>
      </c>
      <c r="N6" s="3">
        <v>870725</v>
      </c>
    </row>
    <row r="7" spans="1:14" x14ac:dyDescent="0.25">
      <c r="A7" s="72"/>
      <c r="B7" s="14" t="s">
        <v>16</v>
      </c>
      <c r="C7" s="3">
        <v>598892</v>
      </c>
      <c r="D7" s="3">
        <v>450298</v>
      </c>
      <c r="E7" s="3">
        <v>403656</v>
      </c>
      <c r="F7" s="3">
        <v>307238</v>
      </c>
      <c r="G7" s="3">
        <v>185580</v>
      </c>
      <c r="H7" s="3">
        <v>132124</v>
      </c>
      <c r="I7" s="3">
        <v>135643</v>
      </c>
      <c r="J7" s="3">
        <v>134667</v>
      </c>
      <c r="K7" s="3">
        <v>154181</v>
      </c>
      <c r="L7" s="3">
        <v>281813</v>
      </c>
      <c r="M7" s="3">
        <v>394133</v>
      </c>
      <c r="N7" s="3">
        <v>383312</v>
      </c>
    </row>
    <row r="8" spans="1:14" ht="15.75" thickBot="1" x14ac:dyDescent="0.3">
      <c r="A8" s="73"/>
      <c r="B8" s="22" t="s">
        <v>17</v>
      </c>
      <c r="C8" s="16">
        <v>106198</v>
      </c>
      <c r="D8" s="16">
        <v>97390</v>
      </c>
      <c r="E8" s="16">
        <v>76235</v>
      </c>
      <c r="F8" s="16">
        <v>67472</v>
      </c>
      <c r="G8" s="16">
        <v>44267</v>
      </c>
      <c r="H8" s="16">
        <v>38935</v>
      </c>
      <c r="I8" s="16">
        <v>34003</v>
      </c>
      <c r="J8" s="16">
        <v>37930</v>
      </c>
      <c r="K8" s="16">
        <v>48465</v>
      </c>
      <c r="L8" s="16">
        <v>77907</v>
      </c>
      <c r="M8" s="16">
        <v>89877</v>
      </c>
      <c r="N8" s="16">
        <v>92377</v>
      </c>
    </row>
    <row r="9" spans="1:14" x14ac:dyDescent="0.25">
      <c r="A9" s="67" t="s">
        <v>25</v>
      </c>
      <c r="B9" s="24" t="s">
        <v>14</v>
      </c>
      <c r="C9" s="18">
        <v>73.938000000000002</v>
      </c>
      <c r="D9" s="18">
        <v>72.656999999999996</v>
      </c>
      <c r="E9" s="18">
        <v>71.432999999999993</v>
      </c>
      <c r="F9" s="18">
        <v>66.522999999999996</v>
      </c>
      <c r="G9" s="18">
        <v>68.132000000000005</v>
      </c>
      <c r="H9" s="18">
        <v>63.493000000000002</v>
      </c>
      <c r="I9" s="18">
        <v>62.585999999999999</v>
      </c>
      <c r="J9" s="18">
        <v>59.074000000000005</v>
      </c>
      <c r="K9" s="18">
        <v>59.731000000000002</v>
      </c>
      <c r="L9" s="18">
        <v>69.66</v>
      </c>
      <c r="M9" s="18">
        <v>74.106999999999999</v>
      </c>
      <c r="N9" s="18">
        <v>73.742999999999995</v>
      </c>
    </row>
    <row r="10" spans="1:14" ht="15.75" thickBot="1" x14ac:dyDescent="0.3">
      <c r="A10" s="68"/>
      <c r="B10" s="23" t="s">
        <v>15</v>
      </c>
      <c r="C10" s="17">
        <v>1.115</v>
      </c>
      <c r="D10" s="17">
        <v>0.55800000000000005</v>
      </c>
      <c r="E10" s="17">
        <v>0.78600000000000003</v>
      </c>
      <c r="F10" s="17">
        <v>0.39600000000000002</v>
      </c>
      <c r="G10" s="17">
        <v>0.58399999999999996</v>
      </c>
      <c r="H10" s="17">
        <v>0.34100000000000003</v>
      </c>
      <c r="I10" s="17">
        <v>0.29099999999999998</v>
      </c>
      <c r="J10" s="17">
        <v>0.308</v>
      </c>
      <c r="K10" s="17">
        <v>0.29099999999999998</v>
      </c>
      <c r="L10" s="17">
        <v>0.69899999999999995</v>
      </c>
      <c r="M10" s="17">
        <v>0.90200000000000002</v>
      </c>
      <c r="N10" s="17">
        <v>0.77200000000000002</v>
      </c>
    </row>
    <row r="11" spans="1:14" ht="15.75" thickBot="1" x14ac:dyDescent="0.3">
      <c r="A11" s="76" t="s">
        <v>18</v>
      </c>
      <c r="B11" s="77"/>
      <c r="C11" s="26">
        <f>SUM(C5:C8)</f>
        <v>50734460</v>
      </c>
      <c r="D11" s="26">
        <f>SUM(D5:D8)</f>
        <v>44623324</v>
      </c>
      <c r="E11" s="26">
        <f>SUM(E5:E8)</f>
        <v>48216104</v>
      </c>
      <c r="F11" s="26">
        <f t="shared" ref="F11:N11" si="0">SUM(F5:F8)</f>
        <v>43592108</v>
      </c>
      <c r="G11" s="26">
        <f t="shared" ref="G11" si="1">SUM(G5:G8)</f>
        <v>43193114</v>
      </c>
      <c r="H11" s="26">
        <f t="shared" si="0"/>
        <v>38422722</v>
      </c>
      <c r="I11" s="26">
        <f t="shared" ref="I11:J11" si="2">SUM(I5:I8)</f>
        <v>38866946</v>
      </c>
      <c r="J11" s="26">
        <f t="shared" si="2"/>
        <v>37519610</v>
      </c>
      <c r="K11" s="26">
        <f t="shared" ref="K11" si="3">SUM(K5:K8)</f>
        <v>37874343</v>
      </c>
      <c r="L11" s="26">
        <f t="shared" si="0"/>
        <v>43757739</v>
      </c>
      <c r="M11" s="26">
        <f t="shared" si="0"/>
        <v>47378832</v>
      </c>
      <c r="N11" s="27">
        <f t="shared" si="0"/>
        <v>50859925</v>
      </c>
    </row>
  </sheetData>
  <mergeCells count="5">
    <mergeCell ref="A2:N2"/>
    <mergeCell ref="A4:A8"/>
    <mergeCell ref="B4:N4"/>
    <mergeCell ref="A9:A10"/>
    <mergeCell ref="A11:B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="70" zoomScaleNormal="70" workbookViewId="0">
      <selection activeCell="L7" sqref="L7"/>
    </sheetView>
  </sheetViews>
  <sheetFormatPr defaultRowHeight="15" x14ac:dyDescent="0.25"/>
  <cols>
    <col min="1" max="1" width="22.140625" customWidth="1"/>
    <col min="2" max="2" width="12.42578125" customWidth="1"/>
    <col min="3" max="3" width="19" customWidth="1"/>
    <col min="4" max="4" width="16.7109375" customWidth="1"/>
    <col min="5" max="6" width="17.7109375" customWidth="1"/>
    <col min="7" max="7" width="19.28515625" customWidth="1"/>
    <col min="8" max="8" width="20" customWidth="1"/>
    <col min="9" max="9" width="17.140625" customWidth="1"/>
    <col min="10" max="10" width="22.5703125" customWidth="1"/>
    <col min="11" max="11" width="17.5703125" customWidth="1"/>
    <col min="12" max="12" width="22.85546875" customWidth="1"/>
    <col min="13" max="13" width="22.42578125" customWidth="1"/>
    <col min="14" max="14" width="19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4" customHeight="1" thickBot="1" x14ac:dyDescent="0.3">
      <c r="A2" s="61" t="s">
        <v>27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29.25" thickBot="1" x14ac:dyDescent="0.3">
      <c r="A3" s="25" t="s">
        <v>0</v>
      </c>
      <c r="B3" s="21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  <c r="K3" s="19" t="s">
        <v>10</v>
      </c>
      <c r="L3" s="19" t="s">
        <v>11</v>
      </c>
      <c r="M3" s="19" t="s">
        <v>12</v>
      </c>
      <c r="N3" s="20" t="s">
        <v>13</v>
      </c>
    </row>
    <row r="4" spans="1:14" x14ac:dyDescent="0.25">
      <c r="A4" s="71" t="s">
        <v>20</v>
      </c>
      <c r="B4" s="74" t="s">
        <v>19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4" x14ac:dyDescent="0.25">
      <c r="A5" s="72"/>
      <c r="B5" s="14" t="s">
        <v>14</v>
      </c>
      <c r="C5" s="3">
        <v>47302013</v>
      </c>
      <c r="D5" s="3">
        <v>42840512</v>
      </c>
      <c r="E5" s="3">
        <v>47202760</v>
      </c>
      <c r="F5" s="3">
        <v>42108184</v>
      </c>
      <c r="G5" s="3">
        <v>41844220</v>
      </c>
      <c r="H5" s="3">
        <v>39797895</v>
      </c>
      <c r="I5" s="3">
        <v>39121962</v>
      </c>
      <c r="J5" s="3">
        <v>40417811</v>
      </c>
      <c r="K5" s="3">
        <v>38455617</v>
      </c>
      <c r="L5" s="3">
        <v>40828976</v>
      </c>
      <c r="M5" s="3">
        <v>45915424</v>
      </c>
      <c r="N5" s="3">
        <v>50040611</v>
      </c>
    </row>
    <row r="6" spans="1:14" x14ac:dyDescent="0.25">
      <c r="A6" s="72"/>
      <c r="B6" s="14" t="s">
        <v>15</v>
      </c>
      <c r="C6" s="3">
        <v>1275481</v>
      </c>
      <c r="D6" s="3">
        <v>1049685</v>
      </c>
      <c r="E6" s="3">
        <v>1006765</v>
      </c>
      <c r="F6" s="3">
        <v>680460</v>
      </c>
      <c r="G6" s="3">
        <v>562464</v>
      </c>
      <c r="H6" s="3">
        <v>251142</v>
      </c>
      <c r="I6" s="3">
        <v>337660</v>
      </c>
      <c r="J6" s="3">
        <v>238163</v>
      </c>
      <c r="K6" s="3">
        <v>342336</v>
      </c>
      <c r="L6" s="3">
        <v>617801</v>
      </c>
      <c r="M6" s="3">
        <v>669911</v>
      </c>
      <c r="N6" s="3">
        <v>738375</v>
      </c>
    </row>
    <row r="7" spans="1:14" x14ac:dyDescent="0.25">
      <c r="A7" s="72"/>
      <c r="B7" s="14" t="s">
        <v>16</v>
      </c>
      <c r="C7" s="3">
        <v>433747</v>
      </c>
      <c r="D7" s="3">
        <v>333608</v>
      </c>
      <c r="E7" s="3">
        <v>274460</v>
      </c>
      <c r="F7" s="3">
        <v>197988</v>
      </c>
      <c r="G7" s="3">
        <v>132155</v>
      </c>
      <c r="H7" s="3">
        <v>102696</v>
      </c>
      <c r="I7" s="3">
        <v>128651</v>
      </c>
      <c r="J7" s="3">
        <v>119741</v>
      </c>
      <c r="K7" s="3">
        <v>109237</v>
      </c>
      <c r="L7" s="3">
        <v>186014</v>
      </c>
      <c r="M7" s="3">
        <v>262789</v>
      </c>
      <c r="N7" s="3">
        <v>286438</v>
      </c>
    </row>
    <row r="8" spans="1:14" ht="15.75" thickBot="1" x14ac:dyDescent="0.3">
      <c r="A8" s="73"/>
      <c r="B8" s="22" t="s">
        <v>17</v>
      </c>
      <c r="C8" s="16">
        <v>101274</v>
      </c>
      <c r="D8" s="16">
        <v>93377</v>
      </c>
      <c r="E8" s="16">
        <v>81192</v>
      </c>
      <c r="F8" s="16">
        <v>59189</v>
      </c>
      <c r="G8" s="16">
        <v>43968</v>
      </c>
      <c r="H8" s="16">
        <v>32372</v>
      </c>
      <c r="I8" s="16">
        <v>32375</v>
      </c>
      <c r="J8" s="16">
        <v>31773</v>
      </c>
      <c r="K8" s="16">
        <v>43957</v>
      </c>
      <c r="L8" s="16">
        <v>52128</v>
      </c>
      <c r="M8" s="16">
        <v>77682</v>
      </c>
      <c r="N8" s="16">
        <v>90177</v>
      </c>
    </row>
    <row r="9" spans="1:14" x14ac:dyDescent="0.25">
      <c r="A9" s="67" t="s">
        <v>25</v>
      </c>
      <c r="B9" s="24" t="s">
        <v>14</v>
      </c>
      <c r="C9" s="18">
        <v>70.239999999999995</v>
      </c>
      <c r="D9" s="18">
        <v>69.504000000000005</v>
      </c>
      <c r="E9" s="18">
        <v>69.603999999999999</v>
      </c>
      <c r="F9" s="18">
        <v>66.492000000000004</v>
      </c>
      <c r="G9" s="18">
        <v>68.01700000000001</v>
      </c>
      <c r="H9" s="18">
        <v>66.768000000000001</v>
      </c>
      <c r="I9" s="18">
        <v>62.36</v>
      </c>
      <c r="J9" s="18">
        <v>62.275999999999996</v>
      </c>
      <c r="K9" s="18">
        <v>60.133000000000003</v>
      </c>
      <c r="L9" s="18">
        <v>63.161000000000001</v>
      </c>
      <c r="M9" s="18">
        <v>71.908000000000001</v>
      </c>
      <c r="N9" s="18">
        <v>73.293999999999997</v>
      </c>
    </row>
    <row r="10" spans="1:14" ht="15.75" thickBot="1" x14ac:dyDescent="0.3">
      <c r="A10" s="68"/>
      <c r="B10" s="23" t="s">
        <v>15</v>
      </c>
      <c r="C10" s="17">
        <v>1.2769999999999999</v>
      </c>
      <c r="D10" s="17">
        <v>0.83399999999999996</v>
      </c>
      <c r="E10" s="17">
        <v>0.76100000000000001</v>
      </c>
      <c r="F10" s="17">
        <v>0.51100000000000001</v>
      </c>
      <c r="G10" s="17">
        <v>0.41499999999999998</v>
      </c>
      <c r="H10" s="17">
        <v>0.217</v>
      </c>
      <c r="I10" s="17">
        <v>0.3</v>
      </c>
      <c r="J10" s="17">
        <v>0.27200000000000002</v>
      </c>
      <c r="K10" s="17">
        <v>0.41399999999999998</v>
      </c>
      <c r="L10" s="17">
        <v>0.63300000000000001</v>
      </c>
      <c r="M10" s="17">
        <v>0.623</v>
      </c>
      <c r="N10" s="17">
        <v>0.65400000000000003</v>
      </c>
    </row>
    <row r="11" spans="1:14" ht="15.75" thickBot="1" x14ac:dyDescent="0.3">
      <c r="A11" s="76" t="s">
        <v>18</v>
      </c>
      <c r="B11" s="77"/>
      <c r="C11" s="26">
        <f>SUM(C5:C8)</f>
        <v>49112515</v>
      </c>
      <c r="D11" s="26">
        <f>SUM(D5:D8)</f>
        <v>44317182</v>
      </c>
      <c r="E11" s="26">
        <f>SUM(E5:E8)</f>
        <v>48565177</v>
      </c>
      <c r="F11" s="26">
        <f t="shared" ref="F11:N11" si="0">SUM(F5:F8)</f>
        <v>43045821</v>
      </c>
      <c r="G11" s="26">
        <f t="shared" si="0"/>
        <v>42582807</v>
      </c>
      <c r="H11" s="26">
        <f t="shared" si="0"/>
        <v>40184105</v>
      </c>
      <c r="I11" s="26">
        <f t="shared" si="0"/>
        <v>39620648</v>
      </c>
      <c r="J11" s="26">
        <f t="shared" si="0"/>
        <v>40807488</v>
      </c>
      <c r="K11" s="26">
        <f t="shared" si="0"/>
        <v>38951147</v>
      </c>
      <c r="L11" s="26">
        <f t="shared" si="0"/>
        <v>41684919</v>
      </c>
      <c r="M11" s="26">
        <f t="shared" si="0"/>
        <v>46925806</v>
      </c>
      <c r="N11" s="27">
        <f t="shared" si="0"/>
        <v>51155601</v>
      </c>
    </row>
  </sheetData>
  <mergeCells count="5">
    <mergeCell ref="A2:N2"/>
    <mergeCell ref="A4:A8"/>
    <mergeCell ref="B4:N4"/>
    <mergeCell ref="A9:A10"/>
    <mergeCell ref="A11:B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zoomScale="75" zoomScaleNormal="75" workbookViewId="0">
      <selection activeCell="H43" sqref="A41:H43"/>
    </sheetView>
  </sheetViews>
  <sheetFormatPr defaultRowHeight="15" x14ac:dyDescent="0.25"/>
  <cols>
    <col min="1" max="1" width="22.140625" customWidth="1"/>
    <col min="2" max="2" width="12.42578125" customWidth="1"/>
    <col min="3" max="14" width="20" customWidth="1"/>
    <col min="15" max="15" width="9.140625" style="46"/>
    <col min="17" max="17" width="11.140625" style="37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ht="24" customHeight="1" thickBot="1" x14ac:dyDescent="0.3">
      <c r="A2" s="61" t="s">
        <v>28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7" ht="29.25" thickBot="1" x14ac:dyDescent="0.3">
      <c r="A3" s="25" t="s">
        <v>0</v>
      </c>
      <c r="B3" s="21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  <c r="K3" s="19" t="s">
        <v>10</v>
      </c>
      <c r="L3" s="19" t="s">
        <v>11</v>
      </c>
      <c r="M3" s="19" t="s">
        <v>12</v>
      </c>
      <c r="N3" s="20" t="s">
        <v>13</v>
      </c>
    </row>
    <row r="4" spans="1:17" ht="21" customHeight="1" x14ac:dyDescent="0.25">
      <c r="A4" s="71" t="s">
        <v>20</v>
      </c>
      <c r="B4" s="74" t="s">
        <v>19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7" ht="21" customHeight="1" x14ac:dyDescent="0.25">
      <c r="A5" s="72"/>
      <c r="B5" s="14" t="s">
        <v>14</v>
      </c>
      <c r="C5" s="3">
        <v>50287883</v>
      </c>
      <c r="D5" s="3">
        <v>45167508</v>
      </c>
      <c r="E5" s="3">
        <v>47229345</v>
      </c>
      <c r="F5" s="3">
        <f>43509947+134352</f>
        <v>43644299</v>
      </c>
      <c r="G5" s="3">
        <f>43823762+118329</f>
        <v>43942091</v>
      </c>
      <c r="H5" s="3">
        <f>39726356+44529</f>
        <v>39770885</v>
      </c>
      <c r="I5" s="3">
        <f>41455861+52944</f>
        <v>41508805</v>
      </c>
      <c r="J5" s="3">
        <f>40205955+50487</f>
        <v>40256442</v>
      </c>
      <c r="K5" s="3">
        <f>39322287+93900</f>
        <v>39416187</v>
      </c>
      <c r="L5" s="3">
        <f>293762+43675812</f>
        <v>43969574</v>
      </c>
      <c r="M5" s="3">
        <f>408155+49616635</f>
        <v>50024790</v>
      </c>
      <c r="N5" s="3">
        <f>48291944+607605</f>
        <v>48899549</v>
      </c>
      <c r="O5" s="37">
        <f>N5/M5</f>
        <v>0.97750633236041573</v>
      </c>
      <c r="Q5" s="36">
        <f>AVERAGE(C5:N5)</f>
        <v>44509779.833333336</v>
      </c>
    </row>
    <row r="6" spans="1:17" ht="21" customHeight="1" x14ac:dyDescent="0.25">
      <c r="A6" s="72"/>
      <c r="B6" s="14" t="s">
        <v>15</v>
      </c>
      <c r="C6" s="3">
        <v>1035581</v>
      </c>
      <c r="D6" s="3">
        <v>799869</v>
      </c>
      <c r="E6" s="3">
        <v>853613</v>
      </c>
      <c r="F6" s="3">
        <v>607305</v>
      </c>
      <c r="G6" s="3">
        <v>570588</v>
      </c>
      <c r="H6" s="3">
        <v>281498</v>
      </c>
      <c r="I6" s="3">
        <v>195803</v>
      </c>
      <c r="J6" s="3">
        <v>290076</v>
      </c>
      <c r="K6" s="3">
        <v>389937</v>
      </c>
      <c r="L6" s="3">
        <v>621153</v>
      </c>
      <c r="M6" s="3">
        <v>823061</v>
      </c>
      <c r="N6" s="3">
        <v>884505</v>
      </c>
      <c r="O6" s="37">
        <f t="shared" ref="O6:O10" si="0">N6/M6</f>
        <v>1.0746530330072741</v>
      </c>
      <c r="Q6" s="36">
        <f t="shared" ref="Q6:Q11" si="1">AVERAGE(C6:N6)</f>
        <v>612749.08333333337</v>
      </c>
    </row>
    <row r="7" spans="1:17" ht="21" customHeight="1" x14ac:dyDescent="0.25">
      <c r="A7" s="72"/>
      <c r="B7" s="14" t="s">
        <v>16</v>
      </c>
      <c r="C7" s="3">
        <v>377552</v>
      </c>
      <c r="D7" s="3">
        <v>329963</v>
      </c>
      <c r="E7" s="3">
        <v>302198</v>
      </c>
      <c r="F7" s="3">
        <v>215329</v>
      </c>
      <c r="G7" s="3">
        <v>163184</v>
      </c>
      <c r="H7" s="3">
        <v>140363</v>
      </c>
      <c r="I7" s="3">
        <v>140496</v>
      </c>
      <c r="J7" s="3">
        <v>134381</v>
      </c>
      <c r="K7" s="3">
        <v>154128</v>
      </c>
      <c r="L7" s="3">
        <v>236649</v>
      </c>
      <c r="M7" s="3">
        <v>337024</v>
      </c>
      <c r="N7" s="3">
        <v>410200</v>
      </c>
      <c r="O7" s="37">
        <f t="shared" si="0"/>
        <v>1.2171240030383592</v>
      </c>
      <c r="Q7" s="36">
        <f t="shared" si="1"/>
        <v>245122.25</v>
      </c>
    </row>
    <row r="8" spans="1:17" ht="21" customHeight="1" thickBot="1" x14ac:dyDescent="0.3">
      <c r="A8" s="73"/>
      <c r="B8" s="22" t="s">
        <v>17</v>
      </c>
      <c r="C8" s="16">
        <v>100775</v>
      </c>
      <c r="D8" s="16">
        <v>87879</v>
      </c>
      <c r="E8" s="16">
        <v>73229</v>
      </c>
      <c r="F8" s="16">
        <v>64421</v>
      </c>
      <c r="G8" s="16">
        <v>40406</v>
      </c>
      <c r="H8" s="16">
        <v>35810</v>
      </c>
      <c r="I8" s="16">
        <v>30089</v>
      </c>
      <c r="J8" s="16">
        <v>32996</v>
      </c>
      <c r="K8" s="16">
        <v>38458</v>
      </c>
      <c r="L8" s="16">
        <v>76485</v>
      </c>
      <c r="M8" s="16">
        <v>122157</v>
      </c>
      <c r="N8" s="16">
        <v>122532</v>
      </c>
      <c r="O8" s="37">
        <f t="shared" si="0"/>
        <v>1.003069819985756</v>
      </c>
      <c r="Q8" s="36">
        <f t="shared" si="1"/>
        <v>68769.75</v>
      </c>
    </row>
    <row r="9" spans="1:17" ht="21" customHeight="1" x14ac:dyDescent="0.25">
      <c r="A9" s="67" t="s">
        <v>25</v>
      </c>
      <c r="B9" s="24" t="s">
        <v>14</v>
      </c>
      <c r="C9" s="18">
        <v>75.670999999999992</v>
      </c>
      <c r="D9" s="18">
        <v>72.923999999999992</v>
      </c>
      <c r="E9" s="18">
        <v>70.906999999999996</v>
      </c>
      <c r="F9" s="18">
        <v>67.423000000000002</v>
      </c>
      <c r="G9" s="18">
        <v>68.501999999999995</v>
      </c>
      <c r="H9" s="18">
        <v>65.268000000000001</v>
      </c>
      <c r="I9" s="18">
        <v>65.525999999999996</v>
      </c>
      <c r="J9" s="18">
        <v>64.561999999999998</v>
      </c>
      <c r="K9" s="18">
        <v>63.942999999999998</v>
      </c>
      <c r="L9" s="18">
        <v>67.442999999999998</v>
      </c>
      <c r="M9" s="18">
        <v>78.106999999999999</v>
      </c>
      <c r="N9" s="18">
        <v>72.852999999999994</v>
      </c>
      <c r="O9" s="37">
        <f t="shared" si="0"/>
        <v>0.93273330175272373</v>
      </c>
      <c r="Q9" s="36">
        <f t="shared" si="1"/>
        <v>69.427416666666645</v>
      </c>
    </row>
    <row r="10" spans="1:17" ht="21" customHeight="1" thickBot="1" x14ac:dyDescent="0.3">
      <c r="A10" s="68"/>
      <c r="B10" s="23" t="s">
        <v>15</v>
      </c>
      <c r="C10" s="17">
        <v>0.96699999999999997</v>
      </c>
      <c r="D10" s="17">
        <v>0.76700000000000002</v>
      </c>
      <c r="E10" s="17">
        <v>0.82299999999999995</v>
      </c>
      <c r="F10" s="17">
        <v>0.39900000000000002</v>
      </c>
      <c r="G10" s="17">
        <v>0.39200000000000002</v>
      </c>
      <c r="H10" s="17">
        <v>0.20200000000000001</v>
      </c>
      <c r="I10" s="17">
        <v>6.6000000000000003E-2</v>
      </c>
      <c r="J10" s="17">
        <v>0.23200000000000001</v>
      </c>
      <c r="K10" s="17">
        <v>0.33300000000000002</v>
      </c>
      <c r="L10" s="17">
        <v>0.60299999999999998</v>
      </c>
      <c r="M10" s="17">
        <v>0.78800000000000003</v>
      </c>
      <c r="N10" s="17">
        <v>0.83399999999999996</v>
      </c>
      <c r="O10" s="37">
        <f t="shared" si="0"/>
        <v>1.0583756345177664</v>
      </c>
      <c r="Q10" s="36">
        <f t="shared" si="1"/>
        <v>0.53383333333333327</v>
      </c>
    </row>
    <row r="11" spans="1:17" ht="21" customHeight="1" thickBot="1" x14ac:dyDescent="0.3">
      <c r="A11" s="76" t="s">
        <v>18</v>
      </c>
      <c r="B11" s="77"/>
      <c r="C11" s="26">
        <f>SUM(C5:C8)</f>
        <v>51801791</v>
      </c>
      <c r="D11" s="26">
        <f>SUM(D5:D8)</f>
        <v>46385219</v>
      </c>
      <c r="E11" s="26">
        <f>SUM(E5:E8)</f>
        <v>48458385</v>
      </c>
      <c r="F11" s="26">
        <f t="shared" ref="F11:N11" si="2">SUM(F5:F8)</f>
        <v>44531354</v>
      </c>
      <c r="G11" s="26">
        <f t="shared" si="2"/>
        <v>44716269</v>
      </c>
      <c r="H11" s="26">
        <f t="shared" si="2"/>
        <v>40228556</v>
      </c>
      <c r="I11" s="26">
        <f t="shared" si="2"/>
        <v>41875193</v>
      </c>
      <c r="J11" s="26">
        <f t="shared" si="2"/>
        <v>40713895</v>
      </c>
      <c r="K11" s="26">
        <f t="shared" si="2"/>
        <v>39998710</v>
      </c>
      <c r="L11" s="26">
        <f t="shared" si="2"/>
        <v>44903861</v>
      </c>
      <c r="M11" s="26">
        <f t="shared" si="2"/>
        <v>51307032</v>
      </c>
      <c r="N11" s="27">
        <f t="shared" si="2"/>
        <v>50316786</v>
      </c>
      <c r="Q11" s="36">
        <f t="shared" si="1"/>
        <v>45436420.916666664</v>
      </c>
    </row>
  </sheetData>
  <mergeCells count="5">
    <mergeCell ref="A2:N2"/>
    <mergeCell ref="A4:A8"/>
    <mergeCell ref="B4:N4"/>
    <mergeCell ref="A9:A10"/>
    <mergeCell ref="A11:B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zoomScale="75" zoomScaleNormal="75" workbookViewId="0">
      <selection activeCell="A4" sqref="A4:A10"/>
    </sheetView>
  </sheetViews>
  <sheetFormatPr defaultRowHeight="15" x14ac:dyDescent="0.25"/>
  <cols>
    <col min="1" max="1" width="22.140625" customWidth="1"/>
    <col min="2" max="2" width="12.42578125" customWidth="1"/>
    <col min="3" max="6" width="20" customWidth="1"/>
    <col min="7" max="7" width="20" hidden="1" customWidth="1"/>
    <col min="8" max="8" width="20" customWidth="1"/>
    <col min="9" max="9" width="20" hidden="1" customWidth="1"/>
    <col min="10" max="10" width="20" customWidth="1"/>
    <col min="11" max="11" width="20" hidden="1" customWidth="1"/>
    <col min="12" max="12" width="20" customWidth="1"/>
    <col min="13" max="13" width="20" hidden="1" customWidth="1"/>
    <col min="14" max="14" width="20" customWidth="1"/>
    <col min="15" max="15" width="20" hidden="1" customWidth="1"/>
    <col min="16" max="16" width="20" customWidth="1"/>
    <col min="17" max="17" width="20" hidden="1" customWidth="1"/>
    <col min="18" max="18" width="20" customWidth="1"/>
    <col min="19" max="19" width="20" hidden="1" customWidth="1"/>
    <col min="20" max="20" width="20" customWidth="1"/>
    <col min="21" max="21" width="20" hidden="1" customWidth="1"/>
    <col min="22" max="22" width="20" customWidth="1"/>
    <col min="23" max="23" width="12.7109375" style="37" bestFit="1" customWidth="1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24" customHeight="1" thickBot="1" x14ac:dyDescent="0.3">
      <c r="A2" s="61" t="s">
        <v>29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3" ht="29.25" thickBot="1" x14ac:dyDescent="0.3">
      <c r="A3" s="25" t="s">
        <v>0</v>
      </c>
      <c r="B3" s="21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19"/>
      <c r="H3" s="19" t="s">
        <v>6</v>
      </c>
      <c r="I3" s="19"/>
      <c r="J3" s="19" t="s">
        <v>7</v>
      </c>
      <c r="K3" s="19"/>
      <c r="L3" s="19" t="s">
        <v>8</v>
      </c>
      <c r="M3" s="19"/>
      <c r="N3" s="19" t="s">
        <v>9</v>
      </c>
      <c r="O3" s="19"/>
      <c r="P3" s="19" t="s">
        <v>10</v>
      </c>
      <c r="Q3" s="19"/>
      <c r="R3" s="19" t="s">
        <v>11</v>
      </c>
      <c r="S3" s="19"/>
      <c r="T3" s="19" t="s">
        <v>12</v>
      </c>
      <c r="U3" s="47"/>
      <c r="V3" s="20" t="s">
        <v>13</v>
      </c>
    </row>
    <row r="4" spans="1:23" ht="21" customHeight="1" x14ac:dyDescent="0.25">
      <c r="A4" s="71" t="s">
        <v>30</v>
      </c>
      <c r="B4" s="74" t="s">
        <v>19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5"/>
    </row>
    <row r="5" spans="1:23" ht="21" customHeight="1" x14ac:dyDescent="0.25">
      <c r="A5" s="72"/>
      <c r="B5" s="14" t="s">
        <v>14</v>
      </c>
      <c r="C5" s="3">
        <f>48400762+457668</f>
        <v>48858430</v>
      </c>
      <c r="D5" s="3">
        <f>44204807+543099</f>
        <v>44747906</v>
      </c>
      <c r="E5" s="3">
        <f>299013+47820281</f>
        <v>48119294</v>
      </c>
      <c r="F5" s="3">
        <f>44743600+228439</f>
        <v>44972039</v>
      </c>
      <c r="G5" s="38">
        <v>1.0068231591942856</v>
      </c>
      <c r="H5" s="3">
        <f>185335+4474805</f>
        <v>4660140</v>
      </c>
      <c r="I5" s="3">
        <v>0.90507493145922435</v>
      </c>
      <c r="J5" s="3">
        <f>172785+41627088</f>
        <v>41799873</v>
      </c>
      <c r="K5" s="3">
        <v>1.0436982983908958</v>
      </c>
      <c r="L5" s="3">
        <f>41759741+148967</f>
        <v>41908708</v>
      </c>
      <c r="M5" s="3">
        <v>0.96982897965865311</v>
      </c>
      <c r="N5" s="3">
        <f>74309+43603534</f>
        <v>43677843</v>
      </c>
      <c r="O5" s="3">
        <v>0.97912744002562369</v>
      </c>
      <c r="P5" s="3">
        <v>41909076</v>
      </c>
      <c r="Q5" s="3">
        <v>1.1155207377111338</v>
      </c>
      <c r="R5" s="3">
        <f>383688+4821464</f>
        <v>5205152</v>
      </c>
      <c r="S5" s="3">
        <v>1.1377137745296326</v>
      </c>
      <c r="T5" s="3">
        <f>366043+49167622</f>
        <v>49533665</v>
      </c>
      <c r="U5" s="3">
        <v>0.97750633236041573</v>
      </c>
      <c r="V5" s="3">
        <f>465621+52969296</f>
        <v>53434917</v>
      </c>
      <c r="W5" s="37">
        <f>V5/T5</f>
        <v>1.0787596072287402</v>
      </c>
    </row>
    <row r="6" spans="1:23" ht="21" customHeight="1" x14ac:dyDescent="0.25">
      <c r="A6" s="72"/>
      <c r="B6" s="14" t="s">
        <v>15</v>
      </c>
      <c r="C6" s="3">
        <v>956850</v>
      </c>
      <c r="D6" s="3">
        <v>632485</v>
      </c>
      <c r="E6" s="3">
        <v>748884</v>
      </c>
      <c r="F6" s="3">
        <v>299238</v>
      </c>
      <c r="G6" s="38">
        <v>0.93954108726257812</v>
      </c>
      <c r="H6" s="3">
        <v>210264</v>
      </c>
      <c r="I6" s="3">
        <v>0.49334721375142837</v>
      </c>
      <c r="J6" s="3">
        <v>182925</v>
      </c>
      <c r="K6" s="3">
        <v>0.69557510177692206</v>
      </c>
      <c r="L6" s="3">
        <v>199373</v>
      </c>
      <c r="M6" s="3">
        <v>1.4814686189690658</v>
      </c>
      <c r="N6" s="3">
        <v>85579</v>
      </c>
      <c r="O6" s="3">
        <v>1.3442580565093285</v>
      </c>
      <c r="P6" s="3">
        <v>56282</v>
      </c>
      <c r="Q6" s="3">
        <v>1.5929573238753953</v>
      </c>
      <c r="R6" s="3">
        <v>267973</v>
      </c>
      <c r="S6" s="3">
        <v>1.3250535697324171</v>
      </c>
      <c r="T6" s="3">
        <v>419965</v>
      </c>
      <c r="U6" s="3">
        <v>1.0746530330072741</v>
      </c>
      <c r="V6" s="3">
        <v>514522</v>
      </c>
      <c r="W6" s="37">
        <f t="shared" ref="W6:W10" si="0">V6/T6</f>
        <v>1.2251544771588108</v>
      </c>
    </row>
    <row r="7" spans="1:23" ht="21" customHeight="1" x14ac:dyDescent="0.25">
      <c r="A7" s="72"/>
      <c r="B7" s="14" t="s">
        <v>16</v>
      </c>
      <c r="C7" s="3">
        <v>517547</v>
      </c>
      <c r="D7" s="3">
        <v>443636</v>
      </c>
      <c r="E7" s="3">
        <v>375835</v>
      </c>
      <c r="F7" s="3">
        <v>289718</v>
      </c>
      <c r="G7" s="38">
        <v>0.75783568399983281</v>
      </c>
      <c r="H7" s="3">
        <v>161532</v>
      </c>
      <c r="I7" s="3">
        <v>0.86015173056181982</v>
      </c>
      <c r="J7" s="3">
        <v>120752</v>
      </c>
      <c r="K7" s="3">
        <v>1.0009475431559598</v>
      </c>
      <c r="L7" s="3">
        <v>123861</v>
      </c>
      <c r="M7" s="3">
        <v>0.95647562919940776</v>
      </c>
      <c r="N7" s="3">
        <v>129338</v>
      </c>
      <c r="O7" s="3">
        <v>1.1469478572119571</v>
      </c>
      <c r="P7" s="3">
        <v>132254</v>
      </c>
      <c r="Q7" s="3">
        <v>1.5354056368732483</v>
      </c>
      <c r="R7" s="3">
        <v>226277</v>
      </c>
      <c r="S7" s="3">
        <v>1.4241513803143051</v>
      </c>
      <c r="T7" s="3">
        <v>391651</v>
      </c>
      <c r="U7" s="3">
        <v>1.2171240030383592</v>
      </c>
      <c r="V7" s="3">
        <v>448200</v>
      </c>
      <c r="W7" s="37">
        <f t="shared" si="0"/>
        <v>1.1443862009799541</v>
      </c>
    </row>
    <row r="8" spans="1:23" ht="21" customHeight="1" thickBot="1" x14ac:dyDescent="0.3">
      <c r="A8" s="73"/>
      <c r="B8" s="22" t="s">
        <v>17</v>
      </c>
      <c r="C8" s="16">
        <v>83508</v>
      </c>
      <c r="D8" s="16">
        <v>74219</v>
      </c>
      <c r="E8" s="16">
        <v>57644</v>
      </c>
      <c r="F8" s="16">
        <v>47986</v>
      </c>
      <c r="G8" s="39">
        <v>0.62721783269430775</v>
      </c>
      <c r="H8" s="16">
        <v>29868</v>
      </c>
      <c r="I8" s="16">
        <v>0.88625451665594224</v>
      </c>
      <c r="J8" s="16">
        <v>30588</v>
      </c>
      <c r="K8" s="16">
        <v>0.84024015638089922</v>
      </c>
      <c r="L8" s="16">
        <v>23674</v>
      </c>
      <c r="M8" s="16">
        <v>1.0966133803050948</v>
      </c>
      <c r="N8" s="16">
        <v>25770</v>
      </c>
      <c r="O8" s="16">
        <v>1.1655352163898653</v>
      </c>
      <c r="P8" s="16">
        <v>30248</v>
      </c>
      <c r="Q8" s="16">
        <v>1.9887929689531436</v>
      </c>
      <c r="R8" s="16">
        <v>82098</v>
      </c>
      <c r="S8" s="16">
        <v>1.5971366934693076</v>
      </c>
      <c r="T8" s="16">
        <v>61095</v>
      </c>
      <c r="U8" s="16">
        <v>1.003069819985756</v>
      </c>
      <c r="V8" s="16">
        <v>73185</v>
      </c>
      <c r="W8" s="37">
        <f t="shared" si="0"/>
        <v>1.1978885342499386</v>
      </c>
    </row>
    <row r="9" spans="1:23" ht="21" customHeight="1" x14ac:dyDescent="0.25">
      <c r="A9" s="67" t="s">
        <v>25</v>
      </c>
      <c r="B9" s="24" t="s">
        <v>14</v>
      </c>
      <c r="C9" s="18">
        <v>72.537999999999997</v>
      </c>
      <c r="D9" s="18">
        <v>69.38000000000001</v>
      </c>
      <c r="E9" s="18">
        <v>71.918000000000006</v>
      </c>
      <c r="F9" s="18">
        <v>70.798000000000002</v>
      </c>
      <c r="G9" s="40">
        <v>1.0160034409622829</v>
      </c>
      <c r="H9" s="43">
        <v>72.835999999999999</v>
      </c>
      <c r="I9" s="43">
        <v>0.9527896995708155</v>
      </c>
      <c r="J9" s="43">
        <v>68.703000000000003</v>
      </c>
      <c r="K9" s="45">
        <v>1.003952932524361</v>
      </c>
      <c r="L9" s="43">
        <v>64.617999999999995</v>
      </c>
      <c r="M9" s="43">
        <v>0.98528828251381129</v>
      </c>
      <c r="N9" s="18">
        <v>66.135000000000005</v>
      </c>
      <c r="O9" s="18">
        <v>0.99041231684272479</v>
      </c>
      <c r="P9" s="18">
        <v>66.015000000000001</v>
      </c>
      <c r="Q9" s="18">
        <v>1.0547362494721861</v>
      </c>
      <c r="R9" s="18">
        <v>72.198000000000008</v>
      </c>
      <c r="S9" s="18">
        <v>1.1581187076494226</v>
      </c>
      <c r="T9" s="18">
        <v>77.046999999999997</v>
      </c>
      <c r="U9" s="18">
        <v>0.93273330175272373</v>
      </c>
      <c r="V9" s="18">
        <v>80.460000000000008</v>
      </c>
      <c r="W9" s="37">
        <f t="shared" si="0"/>
        <v>1.0442976365075864</v>
      </c>
    </row>
    <row r="10" spans="1:23" ht="21" customHeight="1" thickBot="1" x14ac:dyDescent="0.3">
      <c r="A10" s="68"/>
      <c r="B10" s="23" t="s">
        <v>15</v>
      </c>
      <c r="C10" s="17">
        <v>0.86</v>
      </c>
      <c r="D10" s="17">
        <v>0.46400000000000002</v>
      </c>
      <c r="E10" s="17">
        <v>0.74299999999999999</v>
      </c>
      <c r="F10" s="17">
        <v>0.17100000000000001</v>
      </c>
      <c r="G10" s="41">
        <v>0.98245614035087714</v>
      </c>
      <c r="H10" s="42">
        <v>0.11700000000000001</v>
      </c>
      <c r="I10" s="17">
        <v>0.51530612244897955</v>
      </c>
      <c r="J10" s="42">
        <v>8.5000000000000006E-2</v>
      </c>
      <c r="K10" s="44">
        <v>0.32673267326732675</v>
      </c>
      <c r="L10" s="42">
        <v>0.09</v>
      </c>
      <c r="M10" s="17">
        <v>3.5151515151515151</v>
      </c>
      <c r="N10" s="17">
        <v>9.6000000000000002E-2</v>
      </c>
      <c r="O10" s="17">
        <v>1.4353448275862069</v>
      </c>
      <c r="P10" s="17">
        <v>6.8000000000000005E-2</v>
      </c>
      <c r="Q10" s="17">
        <v>1.8108108108108107</v>
      </c>
      <c r="R10" s="17">
        <v>0.21199999999999999</v>
      </c>
      <c r="S10" s="17">
        <v>1.306799336650083</v>
      </c>
      <c r="T10" s="17">
        <v>0.28100000000000003</v>
      </c>
      <c r="U10" s="17">
        <v>1.0583756345177664</v>
      </c>
      <c r="V10" s="17">
        <v>0.158</v>
      </c>
      <c r="W10" s="37">
        <f t="shared" si="0"/>
        <v>0.56227758007117434</v>
      </c>
    </row>
    <row r="11" spans="1:23" ht="21" customHeight="1" thickBot="1" x14ac:dyDescent="0.3">
      <c r="A11" s="76" t="s">
        <v>18</v>
      </c>
      <c r="B11" s="77"/>
      <c r="C11" s="26">
        <f>SUM(C5:C8)</f>
        <v>50416335</v>
      </c>
      <c r="D11" s="26">
        <f>SUM(D5:D8)</f>
        <v>45898246</v>
      </c>
      <c r="E11" s="26">
        <f>SUM(E5:E8)</f>
        <v>49301657</v>
      </c>
      <c r="F11" s="26">
        <f t="shared" ref="F11:V11" si="1">SUM(F5:F8)</f>
        <v>45608981</v>
      </c>
      <c r="G11" s="26"/>
      <c r="H11" s="26">
        <f t="shared" si="1"/>
        <v>5061804</v>
      </c>
      <c r="I11" s="26"/>
      <c r="J11" s="26">
        <f t="shared" si="1"/>
        <v>42134138</v>
      </c>
      <c r="K11" s="26"/>
      <c r="L11" s="26">
        <f t="shared" si="1"/>
        <v>42255616</v>
      </c>
      <c r="M11" s="26"/>
      <c r="N11" s="26">
        <f t="shared" si="1"/>
        <v>43918530</v>
      </c>
      <c r="O11" s="26"/>
      <c r="P11" s="26">
        <f t="shared" si="1"/>
        <v>42127860</v>
      </c>
      <c r="Q11" s="26"/>
      <c r="R11" s="26">
        <f t="shared" si="1"/>
        <v>5781500</v>
      </c>
      <c r="S11" s="26"/>
      <c r="T11" s="26">
        <f t="shared" si="1"/>
        <v>50406376</v>
      </c>
      <c r="U11" s="48"/>
      <c r="V11" s="27">
        <f t="shared" si="1"/>
        <v>54470824</v>
      </c>
    </row>
  </sheetData>
  <mergeCells count="5">
    <mergeCell ref="A2:V2"/>
    <mergeCell ref="A4:A8"/>
    <mergeCell ref="B4:V4"/>
    <mergeCell ref="A9:A10"/>
    <mergeCell ref="A11:B1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zoomScale="70" zoomScaleNormal="70" workbookViewId="0">
      <selection activeCell="AH5" sqref="AH5:AH8"/>
    </sheetView>
  </sheetViews>
  <sheetFormatPr defaultRowHeight="15" x14ac:dyDescent="0.25"/>
  <cols>
    <col min="1" max="1" width="22.140625" customWidth="1"/>
    <col min="2" max="2" width="12.42578125" customWidth="1"/>
    <col min="3" max="3" width="20" customWidth="1"/>
    <col min="4" max="4" width="20" hidden="1" customWidth="1"/>
    <col min="5" max="5" width="20" customWidth="1"/>
    <col min="6" max="6" width="20" hidden="1" customWidth="1"/>
    <col min="7" max="7" width="20" customWidth="1"/>
    <col min="8" max="8" width="20" hidden="1" customWidth="1"/>
    <col min="9" max="9" width="20" customWidth="1"/>
    <col min="10" max="11" width="20" hidden="1" customWidth="1"/>
    <col min="12" max="12" width="20" customWidth="1"/>
    <col min="13" max="14" width="20" hidden="1" customWidth="1"/>
    <col min="15" max="15" width="20" customWidth="1"/>
    <col min="16" max="17" width="20" hidden="1" customWidth="1"/>
    <col min="18" max="18" width="20" customWidth="1"/>
    <col min="19" max="20" width="20" hidden="1" customWidth="1"/>
    <col min="21" max="21" width="20" customWidth="1"/>
    <col min="22" max="23" width="20" hidden="1" customWidth="1"/>
    <col min="24" max="24" width="20" customWidth="1"/>
    <col min="25" max="26" width="20" hidden="1" customWidth="1"/>
    <col min="27" max="27" width="20" customWidth="1"/>
    <col min="28" max="29" width="20" hidden="1" customWidth="1"/>
    <col min="30" max="30" width="20" customWidth="1"/>
    <col min="31" max="32" width="20" hidden="1" customWidth="1"/>
    <col min="33" max="33" width="20" customWidth="1"/>
    <col min="34" max="34" width="9.140625" style="37"/>
  </cols>
  <sheetData>
    <row r="1" spans="1:3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4" ht="24" customHeight="1" thickBot="1" x14ac:dyDescent="0.3">
      <c r="A2" s="61" t="s">
        <v>31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4" ht="29.25" thickBot="1" x14ac:dyDescent="0.3">
      <c r="A3" s="25" t="s">
        <v>0</v>
      </c>
      <c r="B3" s="21" t="s">
        <v>1</v>
      </c>
      <c r="C3" s="19" t="s">
        <v>2</v>
      </c>
      <c r="D3" s="19"/>
      <c r="E3" s="19" t="s">
        <v>3</v>
      </c>
      <c r="F3" s="19"/>
      <c r="G3" s="19" t="s">
        <v>4</v>
      </c>
      <c r="H3" s="19"/>
      <c r="I3" s="19" t="s">
        <v>5</v>
      </c>
      <c r="J3" s="19"/>
      <c r="K3" s="19"/>
      <c r="L3" s="19" t="s">
        <v>6</v>
      </c>
      <c r="M3" s="19"/>
      <c r="N3" s="19"/>
      <c r="O3" s="19" t="s">
        <v>7</v>
      </c>
      <c r="P3" s="19"/>
      <c r="Q3" s="19"/>
      <c r="R3" s="19" t="s">
        <v>8</v>
      </c>
      <c r="S3" s="19"/>
      <c r="T3" s="19"/>
      <c r="U3" s="19" t="s">
        <v>9</v>
      </c>
      <c r="V3" s="19"/>
      <c r="W3" s="19"/>
      <c r="X3" s="19" t="s">
        <v>10</v>
      </c>
      <c r="Y3" s="19"/>
      <c r="Z3" s="19"/>
      <c r="AA3" s="19" t="s">
        <v>11</v>
      </c>
      <c r="AB3" s="19"/>
      <c r="AC3" s="19"/>
      <c r="AD3" s="19" t="s">
        <v>12</v>
      </c>
      <c r="AE3" s="47"/>
      <c r="AF3" s="47"/>
      <c r="AG3" s="20" t="s">
        <v>13</v>
      </c>
    </row>
    <row r="4" spans="1:34" ht="21" customHeight="1" x14ac:dyDescent="0.25">
      <c r="A4" s="71" t="s">
        <v>30</v>
      </c>
      <c r="B4" s="74" t="s">
        <v>19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5"/>
    </row>
    <row r="5" spans="1:34" ht="21" customHeight="1" x14ac:dyDescent="0.25">
      <c r="A5" s="72"/>
      <c r="B5" s="14" t="s">
        <v>14</v>
      </c>
      <c r="C5" s="3">
        <v>51562183</v>
      </c>
      <c r="D5" s="3">
        <v>0.91586868427822998</v>
      </c>
      <c r="E5" s="3">
        <v>45426144</v>
      </c>
      <c r="F5" s="3">
        <v>1.0753418048209897</v>
      </c>
      <c r="G5" s="3">
        <v>50599683</v>
      </c>
      <c r="H5" s="3">
        <v>0.93459473865098686</v>
      </c>
      <c r="I5" s="3">
        <v>46546328</v>
      </c>
      <c r="J5" s="38"/>
      <c r="K5" s="38">
        <v>0.10362305342659692</v>
      </c>
      <c r="L5" s="3">
        <v>45067025</v>
      </c>
      <c r="M5" s="3"/>
      <c r="N5" s="3">
        <v>8.9696603535516104</v>
      </c>
      <c r="O5" s="3">
        <v>41583004</v>
      </c>
      <c r="P5" s="3"/>
      <c r="Q5" s="3">
        <v>1.0026037160447832</v>
      </c>
      <c r="R5" s="3">
        <v>40422973</v>
      </c>
      <c r="S5" s="3"/>
      <c r="T5" s="3">
        <v>1.0422140191007558</v>
      </c>
      <c r="U5" s="3">
        <v>40541402</v>
      </c>
      <c r="V5" s="3"/>
      <c r="W5" s="3">
        <v>0.9595042502442257</v>
      </c>
      <c r="X5" s="3">
        <v>41816083.999999993</v>
      </c>
      <c r="Y5" s="3"/>
      <c r="Z5" s="3">
        <v>0.12420106804549925</v>
      </c>
      <c r="AA5" s="3">
        <v>44579517</v>
      </c>
      <c r="AB5" s="3"/>
      <c r="AC5" s="3">
        <f>AA5/X5</f>
        <v>1.0660854086671532</v>
      </c>
      <c r="AD5" s="3">
        <v>46288370</v>
      </c>
      <c r="AE5" s="3"/>
      <c r="AF5" s="3">
        <v>1.0787596072287402</v>
      </c>
      <c r="AG5" s="3">
        <f>AF5*AD5</f>
        <v>49934023.840458602</v>
      </c>
      <c r="AH5" s="37">
        <f>'2022'!C5/'2021'!AG5</f>
        <v>1.0146957746062282</v>
      </c>
    </row>
    <row r="6" spans="1:34" ht="21" customHeight="1" x14ac:dyDescent="0.25">
      <c r="A6" s="72"/>
      <c r="B6" s="14" t="s">
        <v>15</v>
      </c>
      <c r="C6" s="3">
        <v>617744</v>
      </c>
      <c r="D6" s="3">
        <v>0.66100747243559599</v>
      </c>
      <c r="E6" s="3">
        <v>607242.99999999988</v>
      </c>
      <c r="F6" s="3">
        <v>1.18403440397796</v>
      </c>
      <c r="G6" s="3">
        <v>386770.99999999994</v>
      </c>
      <c r="H6" s="3">
        <v>0.39957857291649973</v>
      </c>
      <c r="I6" s="3">
        <v>393639</v>
      </c>
      <c r="J6" s="38"/>
      <c r="K6" s="38">
        <v>0.70266476851202053</v>
      </c>
      <c r="L6" s="3">
        <v>296192</v>
      </c>
      <c r="M6" s="3"/>
      <c r="N6" s="3">
        <v>0.86997774226686453</v>
      </c>
      <c r="O6" s="3">
        <v>166815</v>
      </c>
      <c r="P6" s="3"/>
      <c r="Q6" s="3">
        <v>1.0899166324996583</v>
      </c>
      <c r="R6" s="3">
        <v>250969</v>
      </c>
      <c r="S6" s="3"/>
      <c r="T6" s="3">
        <v>0.42924066949887901</v>
      </c>
      <c r="U6" s="3">
        <v>115976</v>
      </c>
      <c r="V6" s="3"/>
      <c r="W6" s="3">
        <v>0.65766134215169614</v>
      </c>
      <c r="X6" s="3">
        <v>268001</v>
      </c>
      <c r="Y6" s="3"/>
      <c r="Z6" s="3">
        <v>4.7612558189119083</v>
      </c>
      <c r="AA6" s="3">
        <v>412989</v>
      </c>
      <c r="AB6" s="3"/>
      <c r="AC6" s="3">
        <v>1.5671914707825043</v>
      </c>
      <c r="AD6" s="3">
        <v>413921.00000000006</v>
      </c>
      <c r="AE6" s="3"/>
      <c r="AF6" s="3">
        <v>1.2251544771588108</v>
      </c>
      <c r="AG6" s="3">
        <f t="shared" ref="AG6:AG10" si="0">AF6*AD6</f>
        <v>507117.16634005221</v>
      </c>
      <c r="AH6" s="37">
        <f>'2022'!C6/'2021'!AG6</f>
        <v>1.1959524154489256</v>
      </c>
    </row>
    <row r="7" spans="1:34" ht="21" customHeight="1" x14ac:dyDescent="0.25">
      <c r="A7" s="72"/>
      <c r="B7" s="14" t="s">
        <v>16</v>
      </c>
      <c r="C7" s="3">
        <v>503435</v>
      </c>
      <c r="D7" s="3">
        <v>0.8571897817975952</v>
      </c>
      <c r="E7" s="3">
        <v>373710</v>
      </c>
      <c r="F7" s="3">
        <v>0.84716975177848508</v>
      </c>
      <c r="G7" s="3">
        <v>376934</v>
      </c>
      <c r="H7" s="3">
        <v>0.77086487421341809</v>
      </c>
      <c r="I7" s="3">
        <v>243169</v>
      </c>
      <c r="J7" s="38"/>
      <c r="K7" s="38">
        <v>0.5575490649528162</v>
      </c>
      <c r="L7" s="3">
        <v>153724</v>
      </c>
      <c r="M7" s="3"/>
      <c r="N7" s="3">
        <v>0.74754228264368672</v>
      </c>
      <c r="O7" s="3">
        <v>115002</v>
      </c>
      <c r="P7" s="3"/>
      <c r="Q7" s="3">
        <v>1.025746985557175</v>
      </c>
      <c r="R7" s="3">
        <v>121317</v>
      </c>
      <c r="S7" s="3"/>
      <c r="T7" s="3">
        <v>1.0442189228247793</v>
      </c>
      <c r="U7" s="3">
        <v>144568</v>
      </c>
      <c r="V7" s="3"/>
      <c r="W7" s="3">
        <v>1.0225455782523312</v>
      </c>
      <c r="X7" s="3">
        <v>141752</v>
      </c>
      <c r="Y7" s="3"/>
      <c r="Z7" s="3">
        <v>1.7109274577706535</v>
      </c>
      <c r="AA7" s="3">
        <v>263260</v>
      </c>
      <c r="AB7" s="3"/>
      <c r="AC7" s="3">
        <v>1.7308475894589375</v>
      </c>
      <c r="AD7" s="3">
        <v>398788</v>
      </c>
      <c r="AE7" s="3"/>
      <c r="AF7" s="3">
        <v>1.1443862009799541</v>
      </c>
      <c r="AG7" s="3">
        <f t="shared" si="0"/>
        <v>456367.48431639397</v>
      </c>
      <c r="AH7" s="37">
        <f>'2022'!C7/'2021'!AG7</f>
        <v>1.2920683884463542</v>
      </c>
    </row>
    <row r="8" spans="1:34" ht="21" customHeight="1" thickBot="1" x14ac:dyDescent="0.3">
      <c r="A8" s="73"/>
      <c r="B8" s="22" t="s">
        <v>17</v>
      </c>
      <c r="C8" s="16">
        <v>74344</v>
      </c>
      <c r="D8" s="16">
        <v>0.88876514824926955</v>
      </c>
      <c r="E8" s="16">
        <v>82152</v>
      </c>
      <c r="F8" s="16">
        <v>0.77667443646505607</v>
      </c>
      <c r="G8" s="16">
        <v>88797</v>
      </c>
      <c r="H8" s="16">
        <v>0.83245437513010889</v>
      </c>
      <c r="I8" s="16">
        <v>42387</v>
      </c>
      <c r="J8" s="39"/>
      <c r="K8" s="39">
        <v>0.62243154253323885</v>
      </c>
      <c r="L8" s="16">
        <v>33258</v>
      </c>
      <c r="M8" s="16"/>
      <c r="N8" s="16">
        <v>1.0241060666934512</v>
      </c>
      <c r="O8" s="16">
        <v>138127</v>
      </c>
      <c r="P8" s="16"/>
      <c r="Q8" s="16">
        <v>0.77396364587419908</v>
      </c>
      <c r="R8" s="16">
        <v>21928</v>
      </c>
      <c r="S8" s="16"/>
      <c r="T8" s="16">
        <v>1.0885359466080933</v>
      </c>
      <c r="U8" s="16">
        <v>22571</v>
      </c>
      <c r="V8" s="16"/>
      <c r="W8" s="16">
        <v>1.1737679472254559</v>
      </c>
      <c r="X8" s="16">
        <v>26619</v>
      </c>
      <c r="Y8" s="16"/>
      <c r="Z8" s="16">
        <v>2.7141629198624702</v>
      </c>
      <c r="AA8" s="16">
        <v>42753</v>
      </c>
      <c r="AB8" s="16"/>
      <c r="AC8" s="16">
        <v>0.74417159979536651</v>
      </c>
      <c r="AD8" s="16">
        <v>56454</v>
      </c>
      <c r="AE8" s="16"/>
      <c r="AF8" s="16">
        <v>1.1978885342499386</v>
      </c>
      <c r="AG8" s="16">
        <f t="shared" si="0"/>
        <v>67625.599312546037</v>
      </c>
      <c r="AH8" s="37">
        <f>'2022'!C8/'2021'!AG8</f>
        <v>1.5355131940506943</v>
      </c>
    </row>
    <row r="9" spans="1:34" ht="21" customHeight="1" x14ac:dyDescent="0.25">
      <c r="A9" s="67" t="s">
        <v>25</v>
      </c>
      <c r="B9" s="24" t="s">
        <v>14</v>
      </c>
      <c r="C9" s="18">
        <v>78.204000000000008</v>
      </c>
      <c r="D9" s="18">
        <v>0.95646419807549166</v>
      </c>
      <c r="E9" s="18">
        <v>76.116</v>
      </c>
      <c r="F9" s="18">
        <v>1.0365811473046986</v>
      </c>
      <c r="G9" s="18">
        <v>74.313999999999993</v>
      </c>
      <c r="H9" s="18">
        <v>0.98442670819544476</v>
      </c>
      <c r="I9" s="49">
        <v>71.211000000000013</v>
      </c>
      <c r="J9" s="40"/>
      <c r="K9" s="51">
        <v>1.028786123901805</v>
      </c>
      <c r="L9" s="43">
        <v>71.922000000000011</v>
      </c>
      <c r="M9" s="43"/>
      <c r="N9" s="43">
        <v>0.94325608215717505</v>
      </c>
      <c r="O9" s="43">
        <v>69.460999999999999</v>
      </c>
      <c r="P9" s="45"/>
      <c r="Q9" s="45">
        <v>0.94054116996346582</v>
      </c>
      <c r="R9" s="43">
        <v>65.930999999999997</v>
      </c>
      <c r="S9" s="43"/>
      <c r="T9" s="43">
        <v>1.0234764307158997</v>
      </c>
      <c r="U9" s="18">
        <v>64.498000000000005</v>
      </c>
      <c r="V9" s="18"/>
      <c r="W9" s="18">
        <v>0.99818552959854834</v>
      </c>
      <c r="X9" s="18">
        <v>67.13300000000001</v>
      </c>
      <c r="Y9" s="18"/>
      <c r="Z9" s="18">
        <v>1.0936605316973416</v>
      </c>
      <c r="AA9" s="18">
        <v>70.442999999999998</v>
      </c>
      <c r="AB9" s="18"/>
      <c r="AC9" s="18">
        <v>1.0671625252777084</v>
      </c>
      <c r="AD9" s="18">
        <v>74.224000000000004</v>
      </c>
      <c r="AE9" s="18"/>
      <c r="AF9" s="18">
        <v>1.0442976365075864</v>
      </c>
      <c r="AG9" s="18">
        <f t="shared" si="0"/>
        <v>77.511947772139095</v>
      </c>
    </row>
    <row r="10" spans="1:34" ht="21" customHeight="1" thickBot="1" x14ac:dyDescent="0.3">
      <c r="A10" s="68"/>
      <c r="B10" s="23" t="s">
        <v>15</v>
      </c>
      <c r="C10" s="17">
        <v>0.32400000000000001</v>
      </c>
      <c r="D10" s="17">
        <v>0.53953488372093028</v>
      </c>
      <c r="E10" s="17">
        <v>0.51700000000000002</v>
      </c>
      <c r="F10" s="17">
        <v>1.6012931034482758</v>
      </c>
      <c r="G10" s="17">
        <v>0.38900000000000001</v>
      </c>
      <c r="H10" s="17">
        <v>0.23014804845222075</v>
      </c>
      <c r="I10" s="50">
        <v>0.23799999999999999</v>
      </c>
      <c r="J10" s="41"/>
      <c r="K10" s="41">
        <v>0.68421052631578949</v>
      </c>
      <c r="L10" s="42">
        <v>0.124</v>
      </c>
      <c r="M10" s="17"/>
      <c r="N10" s="17">
        <v>0.72649572649572647</v>
      </c>
      <c r="O10" s="42">
        <v>4.1000000000000002E-2</v>
      </c>
      <c r="P10" s="44"/>
      <c r="Q10" s="44">
        <v>1.0588235294117645</v>
      </c>
      <c r="R10" s="42">
        <v>0.13400000000000001</v>
      </c>
      <c r="S10" s="17"/>
      <c r="T10" s="17">
        <v>1.0666666666666667</v>
      </c>
      <c r="U10" s="17">
        <v>0.13500000000000001</v>
      </c>
      <c r="V10" s="17"/>
      <c r="W10" s="17">
        <v>0.70833333333333337</v>
      </c>
      <c r="X10" s="17">
        <v>0.23899999999999999</v>
      </c>
      <c r="Y10" s="17"/>
      <c r="Z10" s="17">
        <v>3.117647058823529</v>
      </c>
      <c r="AA10" s="17">
        <v>0.42299999999999999</v>
      </c>
      <c r="AB10" s="17"/>
      <c r="AC10" s="17">
        <v>1.3254716981132078</v>
      </c>
      <c r="AD10" s="17">
        <v>0.22700000000000001</v>
      </c>
      <c r="AE10" s="17"/>
      <c r="AF10" s="17">
        <v>0.56227758007117434</v>
      </c>
      <c r="AG10" s="17">
        <f t="shared" si="0"/>
        <v>0.12763701067615657</v>
      </c>
    </row>
    <row r="11" spans="1:34" ht="21" customHeight="1" thickBot="1" x14ac:dyDescent="0.3">
      <c r="A11" s="76" t="s">
        <v>18</v>
      </c>
      <c r="B11" s="77"/>
      <c r="C11" s="26">
        <f>SUM(C5:C8)</f>
        <v>52757706</v>
      </c>
      <c r="D11" s="26"/>
      <c r="E11" s="26">
        <f>SUM(E5:E8)</f>
        <v>46489249</v>
      </c>
      <c r="F11" s="26"/>
      <c r="G11" s="26">
        <f>SUM(G5:G8)</f>
        <v>51452185</v>
      </c>
      <c r="H11" s="26"/>
      <c r="I11" s="26">
        <f t="shared" ref="I11:AG11" si="1">SUM(I5:I8)</f>
        <v>47225523</v>
      </c>
      <c r="J11" s="26"/>
      <c r="K11" s="26"/>
      <c r="L11" s="26">
        <f t="shared" si="1"/>
        <v>45550199</v>
      </c>
      <c r="M11" s="26"/>
      <c r="N11" s="26"/>
      <c r="O11" s="26">
        <f t="shared" si="1"/>
        <v>42002948</v>
      </c>
      <c r="P11" s="26"/>
      <c r="Q11" s="26"/>
      <c r="R11" s="26">
        <f t="shared" si="1"/>
        <v>40817187</v>
      </c>
      <c r="S11" s="26"/>
      <c r="T11" s="26"/>
      <c r="U11" s="26">
        <f t="shared" si="1"/>
        <v>40824517</v>
      </c>
      <c r="V11" s="26"/>
      <c r="W11" s="26"/>
      <c r="X11" s="26">
        <f t="shared" si="1"/>
        <v>42252455.999999993</v>
      </c>
      <c r="Y11" s="26"/>
      <c r="Z11" s="26"/>
      <c r="AA11" s="26">
        <f t="shared" si="1"/>
        <v>45298519</v>
      </c>
      <c r="AB11" s="26"/>
      <c r="AC11" s="26"/>
      <c r="AD11" s="26">
        <f t="shared" si="1"/>
        <v>47157533</v>
      </c>
      <c r="AE11" s="48"/>
      <c r="AF11" s="48"/>
      <c r="AG11" s="27">
        <f t="shared" si="1"/>
        <v>50965134.090427592</v>
      </c>
    </row>
  </sheetData>
  <mergeCells count="5">
    <mergeCell ref="A2:AG2"/>
    <mergeCell ref="A4:A8"/>
    <mergeCell ref="B4:AG4"/>
    <mergeCell ref="A9:A10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 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Пагуба Светлана Витальевна</cp:lastModifiedBy>
  <dcterms:created xsi:type="dcterms:W3CDTF">2013-11-13T16:10:49Z</dcterms:created>
  <dcterms:modified xsi:type="dcterms:W3CDTF">2025-01-22T12:09:38Z</dcterms:modified>
</cp:coreProperties>
</file>