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3140" yWindow="315" windowWidth="11880" windowHeight="12120" firstSheet="8" activeTab="11"/>
  </bookViews>
  <sheets>
    <sheet name="2013" sheetId="12" state="hidden" r:id="rId1"/>
    <sheet name="2014" sheetId="11" state="hidden" r:id="rId2"/>
    <sheet name="2015 " sheetId="7" state="hidden" r:id="rId3"/>
    <sheet name="2016" sheetId="14" state="hidden" r:id="rId4"/>
    <sheet name="2017" sheetId="15" state="hidden" r:id="rId5"/>
    <sheet name="2018" sheetId="16" state="hidden" r:id="rId6"/>
    <sheet name="2019" sheetId="17" state="hidden" r:id="rId7"/>
    <sheet name="2020" sheetId="18" state="hidden" r:id="rId8"/>
    <sheet name="2021" sheetId="19" r:id="rId9"/>
    <sheet name="2022" sheetId="20" r:id="rId10"/>
    <sheet name="2023" sheetId="21" r:id="rId11"/>
    <sheet name="2024" sheetId="22" r:id="rId12"/>
  </sheets>
  <definedNames>
    <definedName name="_xlnm.Print_Area" localSheetId="3">'2016'!$A$1:$O$19</definedName>
  </definedNames>
  <calcPr calcId="162913"/>
</workbook>
</file>

<file path=xl/calcChain.xml><?xml version="1.0" encoding="utf-8"?>
<calcChain xmlns="http://schemas.openxmlformats.org/spreadsheetml/2006/main">
  <c r="N21" i="22" l="1"/>
  <c r="M21" i="22"/>
  <c r="L21" i="22"/>
  <c r="K21" i="22"/>
  <c r="J21" i="22"/>
  <c r="I21" i="22"/>
  <c r="H21" i="22"/>
  <c r="G21" i="22"/>
  <c r="F21" i="22"/>
  <c r="E21" i="22"/>
  <c r="D21" i="22"/>
  <c r="C21" i="22"/>
  <c r="N17" i="22"/>
  <c r="N22" i="22" s="1"/>
  <c r="M17" i="22"/>
  <c r="M22" i="22" s="1"/>
  <c r="L17" i="22"/>
  <c r="K17" i="22"/>
  <c r="K22" i="22" s="1"/>
  <c r="J17" i="22"/>
  <c r="J22" i="22" s="1"/>
  <c r="I17" i="22"/>
  <c r="I22" i="22" s="1"/>
  <c r="H17" i="22"/>
  <c r="G17" i="22"/>
  <c r="F17" i="22"/>
  <c r="E17" i="22"/>
  <c r="D17" i="22"/>
  <c r="C17" i="22"/>
  <c r="C22" i="22" s="1"/>
  <c r="L22" i="22" l="1"/>
  <c r="H22" i="22"/>
  <c r="G22" i="22"/>
  <c r="F22" i="22"/>
  <c r="E22" i="22"/>
  <c r="D22" i="22"/>
  <c r="H21" i="21"/>
  <c r="H17" i="21"/>
  <c r="H22" i="21" l="1"/>
  <c r="AH18" i="19"/>
  <c r="AH19" i="19"/>
  <c r="AH17" i="19"/>
  <c r="AH15" i="19"/>
  <c r="AH14" i="19"/>
  <c r="AH13" i="19"/>
  <c r="AH12" i="19"/>
  <c r="AH11" i="19"/>
  <c r="AH9" i="19"/>
  <c r="AH8" i="19"/>
  <c r="AH7" i="19"/>
  <c r="AH6" i="19"/>
  <c r="AH5" i="19"/>
  <c r="N21" i="21"/>
  <c r="M21" i="21"/>
  <c r="L21" i="21"/>
  <c r="K21" i="21"/>
  <c r="J21" i="21"/>
  <c r="I21" i="21"/>
  <c r="G21" i="21"/>
  <c r="F21" i="21"/>
  <c r="E21" i="21"/>
  <c r="C21" i="21"/>
  <c r="N17" i="21"/>
  <c r="M17" i="21"/>
  <c r="L17" i="21"/>
  <c r="K17" i="21"/>
  <c r="J17" i="21"/>
  <c r="I17" i="21"/>
  <c r="G17" i="21"/>
  <c r="F17" i="21"/>
  <c r="E17" i="21"/>
  <c r="D17" i="21"/>
  <c r="C17" i="21"/>
  <c r="J22" i="21" l="1"/>
  <c r="N22" i="21"/>
  <c r="I22" i="21"/>
  <c r="M22" i="21"/>
  <c r="E22" i="21"/>
  <c r="C22" i="21"/>
  <c r="F22" i="21"/>
  <c r="K22" i="21"/>
  <c r="G22" i="21"/>
  <c r="L22" i="21"/>
  <c r="D21" i="21"/>
  <c r="D22" i="21" s="1"/>
  <c r="AR16" i="20"/>
  <c r="AN16" i="20" l="1"/>
  <c r="AJ16" i="20" l="1"/>
  <c r="AF16" i="20" l="1"/>
  <c r="AB16" i="20" l="1"/>
  <c r="X16" i="20" l="1"/>
  <c r="T16" i="20" l="1"/>
  <c r="M17" i="20" l="1"/>
  <c r="J21" i="20" l="1"/>
  <c r="D18" i="20" l="1"/>
  <c r="G18" i="20" s="1"/>
  <c r="W19" i="18"/>
  <c r="W18" i="18"/>
  <c r="W17" i="18"/>
  <c r="W15" i="18"/>
  <c r="W14" i="18"/>
  <c r="W13" i="18"/>
  <c r="W12" i="18"/>
  <c r="W11" i="18"/>
  <c r="W9" i="18"/>
  <c r="W8" i="18"/>
  <c r="W7" i="18"/>
  <c r="W6" i="18"/>
  <c r="W5" i="18"/>
  <c r="AO21" i="20"/>
  <c r="AK21" i="20"/>
  <c r="AG21" i="20"/>
  <c r="AC21" i="20"/>
  <c r="AS21" i="20"/>
  <c r="AS17" i="20"/>
  <c r="AO17" i="20"/>
  <c r="AK17" i="20"/>
  <c r="AG17" i="20"/>
  <c r="AC17" i="20"/>
  <c r="Y17" i="20"/>
  <c r="Q17" i="20"/>
  <c r="J17" i="20"/>
  <c r="J22" i="20" s="1"/>
  <c r="G17" i="20"/>
  <c r="AS22" i="20" l="1"/>
  <c r="AK22" i="20"/>
  <c r="AG22" i="20"/>
  <c r="D21" i="20"/>
  <c r="D17" i="20"/>
  <c r="D22" i="20" s="1"/>
  <c r="AC22" i="20"/>
  <c r="AO22" i="20"/>
  <c r="G21" i="20"/>
  <c r="G22" i="20" s="1"/>
  <c r="AG17" i="19"/>
  <c r="R17" i="19"/>
  <c r="O17" i="19"/>
  <c r="L17" i="19"/>
  <c r="I17" i="19"/>
  <c r="G17" i="19"/>
  <c r="E17" i="19"/>
  <c r="AD20" i="19"/>
  <c r="AA20" i="19"/>
  <c r="R20" i="19"/>
  <c r="L20" i="19"/>
  <c r="I20" i="19"/>
  <c r="G20" i="19"/>
  <c r="E20" i="19"/>
  <c r="C20" i="19"/>
  <c r="AG20" i="19"/>
  <c r="U20" i="19"/>
  <c r="O20" i="19"/>
  <c r="AG16" i="19"/>
  <c r="AD16" i="19"/>
  <c r="AA16" i="19"/>
  <c r="AA21" i="19"/>
  <c r="X16" i="19"/>
  <c r="U16" i="19"/>
  <c r="R16" i="19"/>
  <c r="O16" i="19"/>
  <c r="L16" i="19"/>
  <c r="I16" i="19"/>
  <c r="G16" i="19"/>
  <c r="E16" i="19"/>
  <c r="C16" i="19"/>
  <c r="AD21" i="19"/>
  <c r="U21" i="19"/>
  <c r="I21" i="19"/>
  <c r="G21" i="19"/>
  <c r="E21" i="19"/>
  <c r="O21" i="19"/>
  <c r="R21" i="19"/>
  <c r="C21" i="19"/>
  <c r="L21" i="19"/>
  <c r="X20" i="19"/>
  <c r="X21" i="19"/>
  <c r="V17" i="18"/>
  <c r="O19" i="17"/>
  <c r="O18" i="17"/>
  <c r="O15" i="17"/>
  <c r="O14" i="17"/>
  <c r="O13" i="17"/>
  <c r="O12" i="17"/>
  <c r="O11" i="17"/>
  <c r="O9" i="17"/>
  <c r="O8" i="17"/>
  <c r="O7" i="17"/>
  <c r="O6" i="17"/>
  <c r="O5" i="17"/>
  <c r="P17" i="18"/>
  <c r="N17" i="18"/>
  <c r="L15" i="18"/>
  <c r="J17" i="18"/>
  <c r="Q17" i="17"/>
  <c r="H17" i="18"/>
  <c r="F16" i="18"/>
  <c r="Q6" i="17"/>
  <c r="Q7" i="17"/>
  <c r="Q8" i="17"/>
  <c r="Q9" i="17"/>
  <c r="Q11" i="17"/>
  <c r="Q12" i="17"/>
  <c r="Q13" i="17"/>
  <c r="Q14" i="17"/>
  <c r="Q15" i="17"/>
  <c r="Q16" i="17"/>
  <c r="Q18" i="17"/>
  <c r="Q19" i="17"/>
  <c r="Q20" i="17"/>
  <c r="Q21" i="17"/>
  <c r="Q5" i="17"/>
  <c r="V20" i="18"/>
  <c r="T20" i="18"/>
  <c r="R20" i="18"/>
  <c r="P20" i="18"/>
  <c r="N20" i="18"/>
  <c r="L20" i="18"/>
  <c r="J20" i="18"/>
  <c r="H20" i="18"/>
  <c r="F20" i="18"/>
  <c r="F21" i="18"/>
  <c r="E20" i="18"/>
  <c r="D20" i="18"/>
  <c r="C20" i="18"/>
  <c r="V16" i="18"/>
  <c r="V21" i="18"/>
  <c r="T16" i="18"/>
  <c r="R16" i="18"/>
  <c r="P16" i="18"/>
  <c r="P21" i="18"/>
  <c r="N16" i="18"/>
  <c r="N21" i="18"/>
  <c r="L16" i="18"/>
  <c r="J16" i="18"/>
  <c r="H16" i="18"/>
  <c r="E16" i="18"/>
  <c r="E21" i="18"/>
  <c r="C16" i="18"/>
  <c r="D16" i="18"/>
  <c r="T21" i="18"/>
  <c r="R21" i="18"/>
  <c r="L21" i="18"/>
  <c r="J21" i="18"/>
  <c r="H21" i="18"/>
  <c r="D21" i="18"/>
  <c r="C21" i="18"/>
  <c r="D13" i="17"/>
  <c r="D9" i="17"/>
  <c r="D8" i="17"/>
  <c r="D7" i="17"/>
  <c r="D6" i="17"/>
  <c r="C16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6" i="17"/>
  <c r="N21" i="17"/>
  <c r="M16" i="17"/>
  <c r="M21" i="17"/>
  <c r="L16" i="17"/>
  <c r="L21" i="17"/>
  <c r="K16" i="17"/>
  <c r="K21" i="17"/>
  <c r="J16" i="17"/>
  <c r="I16" i="17"/>
  <c r="H16" i="17"/>
  <c r="H21" i="17"/>
  <c r="G16" i="17"/>
  <c r="F16" i="17"/>
  <c r="F21" i="17"/>
  <c r="E16" i="17"/>
  <c r="D16" i="17"/>
  <c r="J21" i="17"/>
  <c r="I21" i="17"/>
  <c r="G21" i="17"/>
  <c r="E21" i="17"/>
  <c r="D21" i="17"/>
  <c r="C21" i="17"/>
  <c r="K16" i="16"/>
  <c r="L16" i="16"/>
  <c r="M16" i="16"/>
  <c r="N16" i="16"/>
  <c r="J16" i="16"/>
  <c r="I16" i="16"/>
  <c r="H16" i="16"/>
  <c r="G16" i="16"/>
  <c r="F16" i="16"/>
  <c r="E16" i="16"/>
  <c r="D16" i="16"/>
  <c r="C16" i="16"/>
  <c r="N20" i="16"/>
  <c r="N21" i="16"/>
  <c r="M20" i="16"/>
  <c r="M21" i="16"/>
  <c r="L20" i="16"/>
  <c r="L21" i="16"/>
  <c r="K20" i="16"/>
  <c r="K21" i="16"/>
  <c r="J20" i="16"/>
  <c r="J21" i="16"/>
  <c r="I20" i="16"/>
  <c r="I21" i="16"/>
  <c r="H20" i="16"/>
  <c r="G20" i="16"/>
  <c r="F20" i="16"/>
  <c r="E20" i="16"/>
  <c r="D20" i="16"/>
  <c r="C20" i="16"/>
  <c r="H21" i="16"/>
  <c r="G21" i="16"/>
  <c r="F21" i="16"/>
  <c r="E21" i="16"/>
  <c r="D21" i="16"/>
  <c r="C21" i="16"/>
  <c r="N14" i="15"/>
  <c r="N18" i="15"/>
  <c r="N19" i="15"/>
  <c r="M18" i="15"/>
  <c r="M14" i="15"/>
  <c r="M19" i="15"/>
  <c r="L14" i="15"/>
  <c r="L18" i="15"/>
  <c r="L19" i="15"/>
  <c r="K18" i="15"/>
  <c r="K14" i="15"/>
  <c r="K19" i="15"/>
  <c r="J18" i="15"/>
  <c r="J14" i="15"/>
  <c r="J19" i="15"/>
  <c r="I18" i="15"/>
  <c r="I14" i="15"/>
  <c r="I19" i="15"/>
  <c r="H18" i="15"/>
  <c r="H14" i="15"/>
  <c r="H19" i="15"/>
  <c r="G18" i="15"/>
  <c r="F18" i="15"/>
  <c r="G14" i="15"/>
  <c r="F14" i="15"/>
  <c r="F19" i="15"/>
  <c r="G19" i="15"/>
  <c r="E14" i="15"/>
  <c r="E18" i="15"/>
  <c r="E19" i="15"/>
  <c r="D18" i="15"/>
  <c r="C18" i="15"/>
  <c r="D14" i="15"/>
  <c r="D19" i="15"/>
  <c r="C14" i="15"/>
  <c r="C19" i="15"/>
  <c r="N17" i="14"/>
  <c r="L17" i="14"/>
  <c r="L14" i="14"/>
  <c r="L18" i="14"/>
  <c r="J11" i="14"/>
  <c r="H10" i="14"/>
  <c r="I14" i="14"/>
  <c r="G14" i="14"/>
  <c r="F17" i="14"/>
  <c r="F18" i="14"/>
  <c r="N13" i="7"/>
  <c r="M13" i="7"/>
  <c r="L13" i="7"/>
  <c r="K13" i="7"/>
  <c r="J13" i="7"/>
  <c r="I13" i="7"/>
  <c r="H13" i="7"/>
  <c r="G13" i="7"/>
  <c r="F13" i="7"/>
  <c r="E13" i="7"/>
  <c r="D13" i="7"/>
  <c r="N12" i="7"/>
  <c r="M12" i="7"/>
  <c r="L12" i="7"/>
  <c r="K12" i="7"/>
  <c r="J12" i="7"/>
  <c r="I12" i="7"/>
  <c r="H12" i="7"/>
  <c r="G12" i="7"/>
  <c r="F12" i="7"/>
  <c r="E12" i="7"/>
  <c r="D12" i="7"/>
  <c r="N11" i="7"/>
  <c r="M11" i="7"/>
  <c r="L11" i="7"/>
  <c r="K11" i="7"/>
  <c r="J11" i="7"/>
  <c r="I11" i="7"/>
  <c r="H11" i="7"/>
  <c r="G11" i="7"/>
  <c r="F11" i="7"/>
  <c r="E11" i="7"/>
  <c r="D11" i="7"/>
  <c r="C13" i="7"/>
  <c r="C12" i="7"/>
  <c r="C11" i="7"/>
  <c r="D10" i="7"/>
  <c r="E10" i="7"/>
  <c r="F10" i="7"/>
  <c r="G10" i="7"/>
  <c r="H10" i="7"/>
  <c r="I10" i="7"/>
  <c r="J10" i="7"/>
  <c r="K10" i="7"/>
  <c r="L10" i="7"/>
  <c r="M10" i="7"/>
  <c r="N10" i="7"/>
  <c r="D5" i="7"/>
  <c r="E5" i="7"/>
  <c r="F5" i="7"/>
  <c r="G5" i="7"/>
  <c r="H5" i="7"/>
  <c r="I5" i="7"/>
  <c r="J5" i="7"/>
  <c r="K5" i="7"/>
  <c r="L5" i="7"/>
  <c r="M5" i="7"/>
  <c r="N5" i="7"/>
  <c r="D6" i="7"/>
  <c r="E6" i="7"/>
  <c r="F6" i="7"/>
  <c r="G6" i="7"/>
  <c r="H6" i="7"/>
  <c r="I6" i="7"/>
  <c r="J6" i="7"/>
  <c r="K6" i="7"/>
  <c r="L6" i="7"/>
  <c r="M6" i="7"/>
  <c r="N6" i="7"/>
  <c r="D7" i="7"/>
  <c r="E7" i="7"/>
  <c r="F7" i="7"/>
  <c r="G7" i="7"/>
  <c r="H7" i="7"/>
  <c r="I7" i="7"/>
  <c r="J7" i="7"/>
  <c r="K7" i="7"/>
  <c r="L7" i="7"/>
  <c r="M7" i="7"/>
  <c r="N7" i="7"/>
  <c r="D8" i="7"/>
  <c r="E8" i="7"/>
  <c r="F8" i="7"/>
  <c r="G8" i="7"/>
  <c r="H8" i="7"/>
  <c r="I8" i="7"/>
  <c r="J8" i="7"/>
  <c r="K8" i="7"/>
  <c r="L8" i="7"/>
  <c r="M8" i="7"/>
  <c r="N8" i="7"/>
  <c r="C10" i="7"/>
  <c r="C8" i="7"/>
  <c r="C7" i="7"/>
  <c r="C6" i="7"/>
  <c r="C5" i="7"/>
  <c r="L14" i="7"/>
  <c r="C17" i="14"/>
  <c r="C18" i="14"/>
  <c r="M17" i="14"/>
  <c r="K17" i="14"/>
  <c r="J17" i="14"/>
  <c r="I17" i="14"/>
  <c r="I18" i="14"/>
  <c r="H17" i="14"/>
  <c r="G17" i="14"/>
  <c r="E17" i="14"/>
  <c r="D17" i="14"/>
  <c r="N14" i="14"/>
  <c r="M14" i="14"/>
  <c r="K14" i="14"/>
  <c r="J14" i="14"/>
  <c r="H14" i="14"/>
  <c r="N18" i="14"/>
  <c r="J18" i="14"/>
  <c r="G18" i="14"/>
  <c r="K18" i="14"/>
  <c r="H18" i="14"/>
  <c r="E18" i="14"/>
  <c r="M18" i="14"/>
  <c r="D18" i="14"/>
  <c r="N17" i="7"/>
  <c r="N14" i="7"/>
  <c r="N18" i="7"/>
  <c r="N14" i="12"/>
  <c r="M14" i="12"/>
  <c r="L14" i="12"/>
  <c r="K14" i="12"/>
  <c r="J14" i="12"/>
  <c r="I14" i="12"/>
  <c r="H14" i="12"/>
  <c r="G14" i="12"/>
  <c r="F14" i="12"/>
  <c r="E14" i="12"/>
  <c r="D14" i="12"/>
  <c r="C14" i="12"/>
  <c r="N11" i="12"/>
  <c r="M11" i="12"/>
  <c r="L11" i="12"/>
  <c r="K11" i="12"/>
  <c r="J11" i="12"/>
  <c r="J15" i="12"/>
  <c r="I11" i="12"/>
  <c r="H11" i="12"/>
  <c r="H15" i="12"/>
  <c r="G11" i="12"/>
  <c r="F11" i="12"/>
  <c r="E11" i="12"/>
  <c r="D11" i="12"/>
  <c r="C11" i="12"/>
  <c r="N15" i="12"/>
  <c r="M15" i="12"/>
  <c r="L15" i="12"/>
  <c r="K15" i="12"/>
  <c r="I15" i="12"/>
  <c r="G15" i="12"/>
  <c r="F15" i="12"/>
  <c r="E15" i="12"/>
  <c r="D15" i="12"/>
  <c r="C15" i="12"/>
  <c r="N14" i="11"/>
  <c r="M14" i="11"/>
  <c r="L14" i="11"/>
  <c r="K14" i="11"/>
  <c r="J14" i="11"/>
  <c r="I14" i="11"/>
  <c r="H14" i="11"/>
  <c r="G14" i="11"/>
  <c r="F14" i="11"/>
  <c r="E14" i="11"/>
  <c r="D14" i="11"/>
  <c r="C14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D17" i="7"/>
  <c r="E17" i="7"/>
  <c r="F17" i="7"/>
  <c r="G17" i="7"/>
  <c r="H17" i="7"/>
  <c r="I17" i="7"/>
  <c r="J17" i="7"/>
  <c r="K17" i="7"/>
  <c r="L17" i="7"/>
  <c r="M17" i="7"/>
  <c r="C17" i="7"/>
  <c r="E14" i="7"/>
  <c r="E18" i="7"/>
  <c r="D14" i="7"/>
  <c r="D18" i="7"/>
  <c r="F14" i="7"/>
  <c r="F18" i="7"/>
  <c r="G14" i="7"/>
  <c r="G18" i="7"/>
  <c r="H14" i="7"/>
  <c r="H18" i="7"/>
  <c r="I14" i="7"/>
  <c r="I18" i="7"/>
  <c r="J14" i="7"/>
  <c r="J18" i="7"/>
  <c r="K14" i="7"/>
  <c r="K18" i="7"/>
  <c r="L18" i="7"/>
  <c r="M14" i="7"/>
  <c r="M18" i="7"/>
  <c r="C14" i="7"/>
  <c r="C18" i="7"/>
  <c r="M21" i="20" l="1"/>
  <c r="M22" i="20" s="1"/>
  <c r="AG21" i="19"/>
  <c r="Q21" i="20" l="1"/>
  <c r="Q22" i="20" s="1"/>
  <c r="Y21" i="20" l="1"/>
  <c r="Y22" i="20" s="1"/>
</calcChain>
</file>

<file path=xl/sharedStrings.xml><?xml version="1.0" encoding="utf-8"?>
<sst xmlns="http://schemas.openxmlformats.org/spreadsheetml/2006/main" count="411" uniqueCount="51">
  <si>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</si>
  <si>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</si>
  <si>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</si>
  <si>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</si>
  <si>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</si>
  <si>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</si>
  <si>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</si>
  <si>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</si>
  <si>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</si>
  <si>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</si>
  <si>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</si>
  <si>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</si>
  <si>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</si>
  <si>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</si>
  <si>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</si>
  <si>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</si>
  <si>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</si>
  <si>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</si>
  <si>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</si>
  <si>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ВСЕГО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</si>
  <si>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2015 год</t>
  </si>
  <si>
    <t>ОАО "МРСК Северо-Запада" "Архэнерго"</t>
  </si>
  <si>
    <t>Северное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</si>
  <si>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</si>
  <si>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2013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</si>
  <si>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</si>
  <si>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</si>
  <si>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2016 год</t>
  </si>
  <si>
    <t>вн мрск орэм</t>
  </si>
  <si>
    <t>вн мрск ррэм дэ</t>
  </si>
  <si>
    <t>сн1 мрск ррэм дэ</t>
  </si>
  <si>
    <t>сн2 мрск ррэм дэ</t>
  </si>
  <si>
    <t>нн мрск ррэм дэ</t>
  </si>
  <si>
    <t>население мрск ррэм дэ</t>
  </si>
  <si>
    <t>Мощность СО, МВт</t>
  </si>
  <si>
    <t>ВН орэм</t>
  </si>
  <si>
    <t>СН1 ррэ дэ</t>
  </si>
  <si>
    <t>ВН ррэ дэ</t>
  </si>
  <si>
    <t>СН2 ррэ дэ</t>
  </si>
  <si>
    <t>ПАО "МРСК Северо-Запада" "Архэнерго"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</si>
  <si>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</si>
  <si>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2018 год</t>
  </si>
  <si>
    <t>ГН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</si>
  <si>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2019 год</t>
  </si>
  <si>
    <t>Северная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</si>
  <si>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2020 год</t>
  </si>
  <si>
    <t xml:space="preserve">Архангельский филиал ПАО «МРСК Северо-Запада» 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</si>
  <si>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</si>
  <si>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</si>
  <si>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</si>
  <si>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Архангельской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</si>
</sst>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_-* #,##0.000_р_._-;\-* #,##0.000_р_._-;_-* &quot;-&quot;??_р_._-;_-@_-"/>
    <numFmt numFmtId="168" formatCode="0.000"/>
    <numFmt numFmtId="169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</cellStyleXfs>
  <cellXfs count="28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4" fontId="3" fillId="0" borderId="36" xfId="1" applyFont="1" applyBorder="1" applyAlignment="1">
      <alignment horizontal="center" vertical="center"/>
    </xf>
    <xf numFmtId="164" fontId="3" fillId="0" borderId="37" xfId="1" applyFont="1" applyBorder="1" applyAlignment="1">
      <alignment horizontal="center" vertical="center"/>
    </xf>
    <xf numFmtId="3" fontId="2" fillId="0" borderId="46" xfId="0" applyNumberFormat="1" applyFont="1" applyBorder="1"/>
    <xf numFmtId="3" fontId="2" fillId="0" borderId="7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0" fontId="2" fillId="2" borderId="0" xfId="0" applyFont="1" applyFill="1"/>
    <xf numFmtId="3" fontId="2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/>
    <xf numFmtId="3" fontId="2" fillId="0" borderId="0" xfId="0" applyNumberFormat="1" applyFont="1"/>
    <xf numFmtId="0" fontId="6" fillId="0" borderId="0" xfId="0" applyFont="1"/>
    <xf numFmtId="0" fontId="2" fillId="5" borderId="0" xfId="0" applyFont="1" applyFill="1"/>
    <xf numFmtId="0" fontId="2" fillId="6" borderId="0" xfId="0" applyFont="1" applyFill="1"/>
    <xf numFmtId="167" fontId="2" fillId="3" borderId="0" xfId="1" applyNumberFormat="1" applyFont="1" applyFill="1"/>
    <xf numFmtId="0" fontId="2" fillId="7" borderId="0" xfId="0" applyFont="1" applyFill="1"/>
    <xf numFmtId="0" fontId="2" fillId="8" borderId="0" xfId="0" applyFont="1" applyFill="1"/>
    <xf numFmtId="0" fontId="2" fillId="4" borderId="0" xfId="0" applyFont="1" applyFill="1"/>
    <xf numFmtId="0" fontId="2" fillId="0" borderId="0" xfId="0" applyFont="1" applyAlignment="1">
      <alignment horizontal="right"/>
    </xf>
    <xf numFmtId="0" fontId="2" fillId="9" borderId="0" xfId="0" applyFont="1" applyFill="1"/>
    <xf numFmtId="0" fontId="3" fillId="10" borderId="12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164" fontId="3" fillId="10" borderId="19" xfId="1" applyFont="1" applyFill="1" applyBorder="1" applyAlignment="1">
      <alignment horizontal="center" vertical="center"/>
    </xf>
    <xf numFmtId="164" fontId="3" fillId="10" borderId="20" xfId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2" xfId="0" applyNumberFormat="1" applyFont="1" applyFill="1" applyBorder="1" applyAlignment="1">
      <alignment horizontal="center" vertical="center"/>
    </xf>
    <xf numFmtId="3" fontId="5" fillId="10" borderId="27" xfId="0" applyNumberFormat="1" applyFont="1" applyFill="1" applyBorder="1" applyAlignment="1">
      <alignment horizontal="center" vertical="center"/>
    </xf>
    <xf numFmtId="165" fontId="5" fillId="10" borderId="13" xfId="0" applyNumberFormat="1" applyFont="1" applyFill="1" applyBorder="1" applyAlignment="1">
      <alignment horizontal="center" vertical="center"/>
    </xf>
    <xf numFmtId="165" fontId="5" fillId="10" borderId="3" xfId="0" applyNumberFormat="1" applyFont="1" applyFill="1" applyBorder="1" applyAlignment="1">
      <alignment horizontal="center" vertical="center"/>
    </xf>
    <xf numFmtId="165" fontId="5" fillId="10" borderId="17" xfId="0" applyNumberFormat="1" applyFont="1" applyFill="1" applyBorder="1" applyAlignment="1">
      <alignment horizontal="center" vertical="center"/>
    </xf>
    <xf numFmtId="3" fontId="5" fillId="10" borderId="13" xfId="0" applyNumberFormat="1" applyFont="1" applyFill="1" applyBorder="1" applyAlignment="1">
      <alignment horizontal="center" vertical="center"/>
    </xf>
    <xf numFmtId="3" fontId="5" fillId="10" borderId="17" xfId="0" applyNumberFormat="1" applyFont="1" applyFill="1" applyBorder="1" applyAlignment="1">
      <alignment horizontal="center" vertical="center"/>
    </xf>
    <xf numFmtId="0" fontId="2" fillId="10" borderId="0" xfId="0" applyFont="1" applyFill="1" applyBorder="1"/>
    <xf numFmtId="3" fontId="2" fillId="10" borderId="0" xfId="0" applyNumberFormat="1" applyFont="1" applyFill="1" applyBorder="1" applyAlignment="1">
      <alignment horizontal="center" vertical="center"/>
    </xf>
    <xf numFmtId="166" fontId="2" fillId="10" borderId="0" xfId="1" applyNumberFormat="1" applyFont="1" applyFill="1" applyBorder="1" applyAlignment="1">
      <alignment horizontal="center" vertical="center"/>
    </xf>
    <xf numFmtId="164" fontId="2" fillId="10" borderId="0" xfId="1" applyFont="1" applyFill="1" applyBorder="1"/>
    <xf numFmtId="164" fontId="2" fillId="10" borderId="0" xfId="0" applyNumberFormat="1" applyFont="1" applyFill="1" applyBorder="1"/>
    <xf numFmtId="167" fontId="2" fillId="10" borderId="0" xfId="0" applyNumberFormat="1" applyFont="1" applyFill="1" applyBorder="1"/>
    <xf numFmtId="3" fontId="5" fillId="10" borderId="33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5" fillId="10" borderId="24" xfId="0" applyNumberFormat="1" applyFont="1" applyFill="1" applyBorder="1"/>
    <xf numFmtId="3" fontId="5" fillId="10" borderId="32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4" fillId="10" borderId="36" xfId="0" applyNumberFormat="1" applyFont="1" applyFill="1" applyBorder="1" applyAlignment="1">
      <alignment horizontal="center" vertical="center"/>
    </xf>
    <xf numFmtId="3" fontId="4" fillId="10" borderId="37" xfId="0" applyNumberFormat="1" applyFont="1" applyFill="1" applyBorder="1" applyAlignment="1">
      <alignment horizontal="center" vertical="center"/>
    </xf>
    <xf numFmtId="3" fontId="5" fillId="10" borderId="13" xfId="0" applyNumberFormat="1" applyFont="1" applyFill="1" applyBorder="1" applyAlignment="1">
      <alignment horizontal="center" vertical="center" wrapText="1"/>
    </xf>
    <xf numFmtId="3" fontId="5" fillId="10" borderId="17" xfId="0" applyNumberFormat="1" applyFont="1" applyFill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166" fontId="2" fillId="0" borderId="0" xfId="1" applyNumberFormat="1" applyFont="1"/>
    <xf numFmtId="0" fontId="2" fillId="10" borderId="0" xfId="0" applyFont="1" applyFill="1" applyBorder="1" applyAlignment="1">
      <alignment horizontal="center" vertical="center"/>
    </xf>
    <xf numFmtId="166" fontId="2" fillId="10" borderId="0" xfId="1" applyNumberFormat="1" applyFont="1" applyFill="1" applyBorder="1"/>
    <xf numFmtId="166" fontId="5" fillId="10" borderId="3" xfId="1" applyNumberFormat="1" applyFont="1" applyFill="1" applyBorder="1" applyAlignment="1">
      <alignment horizontal="center" vertical="center"/>
    </xf>
    <xf numFmtId="166" fontId="5" fillId="10" borderId="2" xfId="1" applyNumberFormat="1" applyFont="1" applyFill="1" applyBorder="1" applyAlignment="1">
      <alignment horizontal="center" vertical="center"/>
    </xf>
    <xf numFmtId="167" fontId="2" fillId="10" borderId="0" xfId="1" applyNumberFormat="1" applyFont="1" applyFill="1" applyBorder="1"/>
    <xf numFmtId="0" fontId="2" fillId="0" borderId="0" xfId="0" applyFont="1" applyBorder="1"/>
    <xf numFmtId="0" fontId="2" fillId="10" borderId="0" xfId="0" applyFont="1" applyFill="1" applyBorder="1" applyAlignment="1">
      <alignment horizontal="right"/>
    </xf>
    <xf numFmtId="49" fontId="8" fillId="0" borderId="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center" wrapText="1"/>
    </xf>
    <xf numFmtId="166" fontId="8" fillId="0" borderId="0" xfId="1" applyNumberFormat="1" applyFont="1" applyFill="1" applyBorder="1" applyAlignment="1">
      <alignment horizontal="center" vertical="center"/>
    </xf>
    <xf numFmtId="3" fontId="2" fillId="10" borderId="0" xfId="0" applyNumberFormat="1" applyFont="1" applyFill="1" applyBorder="1" applyAlignment="1">
      <alignment horizontal="right" vertical="center"/>
    </xf>
    <xf numFmtId="165" fontId="2" fillId="10" borderId="0" xfId="0" applyNumberFormat="1" applyFont="1" applyFill="1" applyBorder="1" applyAlignment="1">
      <alignment horizontal="center" vertical="center"/>
    </xf>
    <xf numFmtId="165" fontId="2" fillId="1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3" fontId="5" fillId="10" borderId="7" xfId="0" applyNumberFormat="1" applyFont="1" applyFill="1" applyBorder="1" applyAlignment="1">
      <alignment horizontal="center" vertical="center" wrapText="1"/>
    </xf>
    <xf numFmtId="3" fontId="5" fillId="10" borderId="7" xfId="0" applyNumberFormat="1" applyFont="1" applyFill="1" applyBorder="1" applyAlignment="1">
      <alignment horizontal="center" vertical="center"/>
    </xf>
    <xf numFmtId="166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168" fontId="0" fillId="0" borderId="0" xfId="1" applyNumberFormat="1" applyFont="1"/>
    <xf numFmtId="3" fontId="6" fillId="10" borderId="13" xfId="0" applyNumberFormat="1" applyFont="1" applyFill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5" fillId="10" borderId="25" xfId="0" applyNumberFormat="1" applyFont="1" applyFill="1" applyBorder="1" applyAlignment="1">
      <alignment horizontal="center" vertical="center" wrapText="1"/>
    </xf>
    <xf numFmtId="3" fontId="5" fillId="10" borderId="43" xfId="0" applyNumberFormat="1" applyFont="1" applyFill="1" applyBorder="1" applyAlignment="1">
      <alignment horizontal="center" vertical="center"/>
    </xf>
    <xf numFmtId="3" fontId="5" fillId="10" borderId="46" xfId="0" applyNumberFormat="1" applyFont="1" applyFill="1" applyBorder="1"/>
    <xf numFmtId="3" fontId="4" fillId="10" borderId="28" xfId="0" applyNumberFormat="1" applyFont="1" applyFill="1" applyBorder="1" applyAlignment="1">
      <alignment horizontal="center" vertical="center"/>
    </xf>
    <xf numFmtId="165" fontId="5" fillId="10" borderId="14" xfId="0" applyNumberFormat="1" applyFont="1" applyFill="1" applyBorder="1" applyAlignment="1">
      <alignment horizontal="center" vertical="center"/>
    </xf>
    <xf numFmtId="165" fontId="5" fillId="10" borderId="16" xfId="0" applyNumberFormat="1" applyFont="1" applyFill="1" applyBorder="1" applyAlignment="1">
      <alignment horizontal="center" vertical="center"/>
    </xf>
    <xf numFmtId="165" fontId="5" fillId="10" borderId="18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164" fontId="3" fillId="10" borderId="3" xfId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 wrapText="1"/>
    </xf>
    <xf numFmtId="3" fontId="5" fillId="10" borderId="3" xfId="0" applyNumberFormat="1" applyFont="1" applyFill="1" applyBorder="1"/>
    <xf numFmtId="3" fontId="4" fillId="1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 wrapText="1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0" fontId="9" fillId="0" borderId="0" xfId="0" applyFont="1"/>
    <xf numFmtId="169" fontId="5" fillId="10" borderId="3" xfId="0" applyNumberFormat="1" applyFont="1" applyFill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3" fontId="11" fillId="10" borderId="0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 wrapText="1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 wrapText="1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16" xfId="0" applyNumberFormat="1" applyFont="1" applyFill="1" applyBorder="1" applyAlignment="1">
      <alignment horizontal="center" vertical="center"/>
    </xf>
    <xf numFmtId="169" fontId="5" fillId="10" borderId="17" xfId="0" applyNumberFormat="1" applyFont="1" applyFill="1" applyBorder="1" applyAlignment="1">
      <alignment horizontal="center" vertical="center"/>
    </xf>
    <xf numFmtId="3" fontId="5" fillId="10" borderId="18" xfId="0" applyNumberFormat="1" applyFont="1" applyFill="1" applyBorder="1" applyAlignment="1">
      <alignment horizontal="center" vertical="center"/>
    </xf>
    <xf numFmtId="169" fontId="5" fillId="10" borderId="13" xfId="0" applyNumberFormat="1" applyFont="1" applyFill="1" applyBorder="1" applyAlignment="1">
      <alignment horizontal="center" vertical="center"/>
    </xf>
    <xf numFmtId="3" fontId="5" fillId="10" borderId="14" xfId="0" applyNumberFormat="1" applyFont="1" applyFill="1" applyBorder="1" applyAlignment="1">
      <alignment horizontal="center" vertical="center"/>
    </xf>
    <xf numFmtId="3" fontId="5" fillId="10" borderId="36" xfId="0" applyNumberFormat="1" applyFont="1" applyFill="1" applyBorder="1"/>
    <xf numFmtId="3" fontId="5" fillId="10" borderId="36" xfId="0" applyNumberFormat="1" applyFont="1" applyFill="1" applyBorder="1" applyAlignment="1">
      <alignment horizontal="center" vertical="center"/>
    </xf>
    <xf numFmtId="169" fontId="5" fillId="10" borderId="36" xfId="0" applyNumberFormat="1" applyFont="1" applyFill="1" applyBorder="1" applyAlignment="1">
      <alignment horizontal="center" vertical="center"/>
    </xf>
    <xf numFmtId="3" fontId="5" fillId="10" borderId="37" xfId="0" applyNumberFormat="1" applyFont="1" applyFill="1" applyBorder="1" applyAlignment="1">
      <alignment horizontal="center" vertical="center"/>
    </xf>
    <xf numFmtId="3" fontId="5" fillId="10" borderId="52" xfId="0" applyNumberFormat="1" applyFont="1" applyFill="1" applyBorder="1" applyAlignment="1">
      <alignment horizontal="center" vertical="center"/>
    </xf>
    <xf numFmtId="3" fontId="5" fillId="10" borderId="6" xfId="0" applyNumberFormat="1" applyFont="1" applyFill="1" applyBorder="1" applyAlignment="1">
      <alignment horizontal="center" vertical="center" wrapText="1"/>
    </xf>
    <xf numFmtId="3" fontId="5" fillId="10" borderId="53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/>
    <xf numFmtId="3" fontId="5" fillId="10" borderId="52" xfId="0" applyNumberFormat="1" applyFont="1" applyFill="1" applyBorder="1" applyAlignment="1">
      <alignment horizontal="center" vertical="center" wrapText="1"/>
    </xf>
    <xf numFmtId="3" fontId="4" fillId="10" borderId="36" xfId="0" applyNumberFormat="1" applyFont="1" applyFill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164" fontId="3" fillId="10" borderId="58" xfId="1" applyFont="1" applyFill="1" applyBorder="1" applyAlignment="1">
      <alignment horizontal="center" vertical="center"/>
    </xf>
    <xf numFmtId="3" fontId="5" fillId="10" borderId="59" xfId="0" applyNumberFormat="1" applyFont="1" applyFill="1" applyBorder="1" applyAlignment="1">
      <alignment horizontal="center" vertical="center"/>
    </xf>
    <xf numFmtId="3" fontId="5" fillId="10" borderId="4" xfId="0" applyNumberFormat="1" applyFont="1" applyFill="1" applyBorder="1" applyAlignment="1">
      <alignment horizontal="center" vertical="center"/>
    </xf>
    <xf numFmtId="3" fontId="5" fillId="10" borderId="60" xfId="0" applyNumberFormat="1" applyFont="1" applyFill="1" applyBorder="1" applyAlignment="1">
      <alignment horizontal="center" vertical="center"/>
    </xf>
    <xf numFmtId="3" fontId="5" fillId="10" borderId="62" xfId="0" applyNumberFormat="1" applyFont="1" applyFill="1" applyBorder="1" applyAlignment="1">
      <alignment horizontal="center" vertical="center"/>
    </xf>
    <xf numFmtId="165" fontId="5" fillId="10" borderId="59" xfId="0" applyNumberFormat="1" applyFont="1" applyFill="1" applyBorder="1" applyAlignment="1">
      <alignment horizontal="center" vertical="center"/>
    </xf>
    <xf numFmtId="165" fontId="5" fillId="10" borderId="4" xfId="0" applyNumberFormat="1" applyFont="1" applyFill="1" applyBorder="1" applyAlignment="1">
      <alignment horizontal="center" vertical="center"/>
    </xf>
    <xf numFmtId="165" fontId="5" fillId="10" borderId="60" xfId="0" applyNumberFormat="1" applyFont="1" applyFill="1" applyBorder="1" applyAlignment="1">
      <alignment horizontal="center" vertical="center"/>
    </xf>
    <xf numFmtId="3" fontId="4" fillId="10" borderId="62" xfId="0" applyNumberFormat="1" applyFont="1" applyFill="1" applyBorder="1" applyAlignment="1">
      <alignment horizontal="center" vertical="center"/>
    </xf>
    <xf numFmtId="3" fontId="4" fillId="0" borderId="62" xfId="0" applyNumberFormat="1" applyFont="1" applyBorder="1" applyAlignment="1">
      <alignment horizontal="center" vertical="center"/>
    </xf>
    <xf numFmtId="3" fontId="4" fillId="0" borderId="63" xfId="0" applyNumberFormat="1" applyFont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3" fontId="3" fillId="0" borderId="29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4" fillId="0" borderId="48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5" fillId="10" borderId="40" xfId="0" applyNumberFormat="1" applyFont="1" applyFill="1" applyBorder="1" applyAlignment="1">
      <alignment horizontal="center" vertical="center" wrapText="1"/>
    </xf>
    <xf numFmtId="3" fontId="5" fillId="10" borderId="25" xfId="0" applyNumberFormat="1" applyFont="1" applyFill="1" applyBorder="1" applyAlignment="1">
      <alignment horizontal="center" vertical="center" wrapText="1"/>
    </xf>
    <xf numFmtId="3" fontId="5" fillId="10" borderId="38" xfId="0" applyNumberFormat="1" applyFont="1" applyFill="1" applyBorder="1" applyAlignment="1">
      <alignment horizontal="center" vertical="center" wrapText="1"/>
    </xf>
    <xf numFmtId="3" fontId="5" fillId="10" borderId="41" xfId="0" applyNumberFormat="1" applyFont="1" applyFill="1" applyBorder="1" applyAlignment="1">
      <alignment horizontal="center" vertical="center"/>
    </xf>
    <xf numFmtId="3" fontId="5" fillId="10" borderId="22" xfId="0" applyNumberFormat="1" applyFont="1" applyFill="1" applyBorder="1" applyAlignment="1">
      <alignment horizontal="center" vertical="center"/>
    </xf>
    <xf numFmtId="3" fontId="5" fillId="10" borderId="23" xfId="0" applyNumberFormat="1" applyFont="1" applyFill="1" applyBorder="1" applyAlignment="1">
      <alignment horizontal="center" vertical="center"/>
    </xf>
    <xf numFmtId="3" fontId="5" fillId="10" borderId="29" xfId="0" applyNumberFormat="1" applyFont="1" applyFill="1" applyBorder="1" applyAlignment="1">
      <alignment horizontal="center" vertical="center"/>
    </xf>
    <xf numFmtId="3" fontId="5" fillId="10" borderId="30" xfId="0" applyNumberFormat="1" applyFont="1" applyFill="1" applyBorder="1" applyAlignment="1">
      <alignment horizontal="center" vertical="center"/>
    </xf>
    <xf numFmtId="3" fontId="5" fillId="10" borderId="31" xfId="0" applyNumberFormat="1" applyFont="1" applyFill="1" applyBorder="1" applyAlignment="1">
      <alignment horizontal="center" vertical="center"/>
    </xf>
    <xf numFmtId="3" fontId="4" fillId="10" borderId="29" xfId="0" applyNumberFormat="1" applyFont="1" applyFill="1" applyBorder="1" applyAlignment="1">
      <alignment horizontal="center"/>
    </xf>
    <xf numFmtId="3" fontId="4" fillId="10" borderId="35" xfId="0" applyNumberFormat="1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 wrapText="1"/>
    </xf>
    <xf numFmtId="0" fontId="5" fillId="10" borderId="24" xfId="0" applyFont="1" applyFill="1" applyBorder="1" applyAlignment="1">
      <alignment horizontal="center" wrapText="1"/>
    </xf>
    <xf numFmtId="3" fontId="4" fillId="10" borderId="21" xfId="0" applyNumberFormat="1" applyFont="1" applyFill="1" applyBorder="1" applyAlignment="1">
      <alignment horizontal="center" vertical="center" wrapText="1"/>
    </xf>
    <xf numFmtId="3" fontId="4" fillId="10" borderId="11" xfId="0" applyNumberFormat="1" applyFont="1" applyFill="1" applyBorder="1" applyAlignment="1">
      <alignment horizontal="center" vertical="center" wrapText="1"/>
    </xf>
    <xf numFmtId="3" fontId="4" fillId="10" borderId="10" xfId="0" applyNumberFormat="1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wrapText="1"/>
    </xf>
    <xf numFmtId="3" fontId="4" fillId="10" borderId="43" xfId="0" applyNumberFormat="1" applyFont="1" applyFill="1" applyBorder="1" applyAlignment="1">
      <alignment horizontal="center" vertical="center" wrapText="1"/>
    </xf>
    <xf numFmtId="3" fontId="4" fillId="10" borderId="25" xfId="0" applyNumberFormat="1" applyFont="1" applyFill="1" applyBorder="1" applyAlignment="1">
      <alignment horizontal="center" vertical="center" wrapText="1"/>
    </xf>
    <xf numFmtId="3" fontId="4" fillId="10" borderId="49" xfId="0" applyNumberFormat="1" applyFont="1" applyFill="1" applyBorder="1" applyAlignment="1">
      <alignment horizontal="center" vertical="center" wrapText="1"/>
    </xf>
    <xf numFmtId="3" fontId="4" fillId="10" borderId="39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5" fillId="10" borderId="3" xfId="0" applyNumberFormat="1" applyFont="1" applyFill="1" applyBorder="1" applyAlignment="1">
      <alignment horizontal="center" vertical="center" wrapText="1"/>
    </xf>
    <xf numFmtId="3" fontId="5" fillId="10" borderId="3" xfId="0" applyNumberFormat="1" applyFont="1" applyFill="1" applyBorder="1" applyAlignment="1">
      <alignment horizontal="center" vertical="center"/>
    </xf>
    <xf numFmtId="3" fontId="4" fillId="10" borderId="3" xfId="0" applyNumberFormat="1" applyFont="1" applyFill="1" applyBorder="1" applyAlignment="1">
      <alignment horizontal="center"/>
    </xf>
    <xf numFmtId="3" fontId="4" fillId="10" borderId="2" xfId="0" applyNumberFormat="1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50" xfId="0" applyNumberFormat="1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5" fillId="10" borderId="48" xfId="0" applyNumberFormat="1" applyFont="1" applyFill="1" applyBorder="1" applyAlignment="1">
      <alignment horizontal="center" vertical="center" wrapText="1"/>
    </xf>
    <xf numFmtId="3" fontId="5" fillId="10" borderId="55" xfId="0" applyNumberFormat="1" applyFont="1" applyFill="1" applyBorder="1" applyAlignment="1">
      <alignment horizontal="center" vertical="center" wrapText="1"/>
    </xf>
    <xf numFmtId="3" fontId="5" fillId="10" borderId="10" xfId="0" applyNumberFormat="1" applyFont="1" applyFill="1" applyBorder="1" applyAlignment="1">
      <alignment horizontal="center" vertical="center" wrapText="1"/>
    </xf>
    <xf numFmtId="3" fontId="5" fillId="10" borderId="51" xfId="0" applyNumberFormat="1" applyFont="1" applyFill="1" applyBorder="1" applyAlignment="1">
      <alignment horizontal="center" vertical="center"/>
    </xf>
    <xf numFmtId="3" fontId="5" fillId="10" borderId="19" xfId="0" applyNumberFormat="1" applyFont="1" applyFill="1" applyBorder="1" applyAlignment="1">
      <alignment horizontal="center" vertical="center"/>
    </xf>
    <xf numFmtId="3" fontId="5" fillId="10" borderId="58" xfId="0" applyNumberFormat="1" applyFont="1" applyFill="1" applyBorder="1" applyAlignment="1">
      <alignment horizontal="center" vertical="center"/>
    </xf>
    <xf numFmtId="3" fontId="5" fillId="10" borderId="20" xfId="0" applyNumberFormat="1" applyFont="1" applyFill="1" applyBorder="1" applyAlignment="1">
      <alignment horizontal="center" vertical="center"/>
    </xf>
    <xf numFmtId="3" fontId="5" fillId="10" borderId="54" xfId="0" applyNumberFormat="1" applyFont="1" applyFill="1" applyBorder="1" applyAlignment="1">
      <alignment horizontal="center" vertical="center"/>
    </xf>
    <xf numFmtId="3" fontId="5" fillId="10" borderId="7" xfId="0" applyNumberFormat="1" applyFont="1" applyFill="1" applyBorder="1" applyAlignment="1">
      <alignment horizontal="center" vertical="center"/>
    </xf>
    <xf numFmtId="3" fontId="5" fillId="10" borderId="61" xfId="0" applyNumberFormat="1" applyFont="1" applyFill="1" applyBorder="1" applyAlignment="1">
      <alignment horizontal="center" vertical="center"/>
    </xf>
    <xf numFmtId="3" fontId="5" fillId="10" borderId="47" xfId="0" applyNumberFormat="1" applyFont="1" applyFill="1" applyBorder="1" applyAlignment="1">
      <alignment horizontal="center" vertical="center"/>
    </xf>
    <xf numFmtId="3" fontId="4" fillId="10" borderId="45" xfId="0" applyNumberFormat="1" applyFont="1" applyFill="1" applyBorder="1" applyAlignment="1">
      <alignment horizontal="center"/>
    </xf>
    <xf numFmtId="3" fontId="4" fillId="10" borderId="36" xfId="0" applyNumberFormat="1" applyFont="1" applyFill="1" applyBorder="1" applyAlignment="1">
      <alignment horizontal="center"/>
    </xf>
    <xf numFmtId="3" fontId="4" fillId="10" borderId="56" xfId="0" applyNumberFormat="1" applyFont="1" applyFill="1" applyBorder="1" applyAlignment="1">
      <alignment horizontal="center" vertical="center" wrapText="1"/>
    </xf>
    <xf numFmtId="3" fontId="4" fillId="10" borderId="57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3" t="s">
        <v>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4" t="s">
        <v>21</v>
      </c>
      <c r="B4" s="206" t="s">
        <v>25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</row>
    <row r="5" spans="1:14" ht="22.5" customHeight="1" x14ac:dyDescent="0.25">
      <c r="A5" s="205"/>
      <c r="B5" s="5" t="s">
        <v>14</v>
      </c>
      <c r="C5" s="3">
        <v>0</v>
      </c>
      <c r="D5" s="3">
        <v>0</v>
      </c>
      <c r="E5" s="3">
        <v>23793747</v>
      </c>
      <c r="F5" s="3">
        <v>23109396</v>
      </c>
      <c r="G5" s="3">
        <v>23174224</v>
      </c>
      <c r="H5" s="3">
        <v>21660664</v>
      </c>
      <c r="I5" s="3">
        <v>22113951</v>
      </c>
      <c r="J5" s="3">
        <v>25373647</v>
      </c>
      <c r="K5" s="3">
        <v>23923746</v>
      </c>
      <c r="L5" s="3">
        <v>23902084</v>
      </c>
      <c r="M5" s="3">
        <v>27940967</v>
      </c>
      <c r="N5" s="3">
        <v>24243281</v>
      </c>
    </row>
    <row r="6" spans="1:14" ht="22.5" customHeight="1" x14ac:dyDescent="0.25">
      <c r="A6" s="205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205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5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5"/>
      <c r="B9" s="206" t="s">
        <v>26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8"/>
    </row>
    <row r="10" spans="1:14" ht="22.5" customHeight="1" x14ac:dyDescent="0.25">
      <c r="A10" s="205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01" t="s">
        <v>18</v>
      </c>
      <c r="B11" s="202"/>
      <c r="C11" s="9">
        <f t="shared" ref="C11:N11" si="0">SUM(C5:C8,C10)</f>
        <v>0</v>
      </c>
      <c r="D11" s="9">
        <f t="shared" si="0"/>
        <v>0</v>
      </c>
      <c r="E11" s="9">
        <f t="shared" si="0"/>
        <v>23793747</v>
      </c>
      <c r="F11" s="9">
        <f t="shared" si="0"/>
        <v>23109396</v>
      </c>
      <c r="G11" s="9">
        <f t="shared" si="0"/>
        <v>23174224</v>
      </c>
      <c r="H11" s="9">
        <f t="shared" si="0"/>
        <v>21660664</v>
      </c>
      <c r="I11" s="9">
        <f t="shared" si="0"/>
        <v>22113951</v>
      </c>
      <c r="J11" s="9">
        <f t="shared" si="0"/>
        <v>25373647</v>
      </c>
      <c r="K11" s="9">
        <f t="shared" si="0"/>
        <v>23923746</v>
      </c>
      <c r="L11" s="9">
        <f t="shared" si="0"/>
        <v>23902084</v>
      </c>
      <c r="M11" s="9">
        <f t="shared" si="0"/>
        <v>27940967</v>
      </c>
      <c r="N11" s="9">
        <f t="shared" si="0"/>
        <v>24243281</v>
      </c>
    </row>
    <row r="12" spans="1:14" ht="42.75" customHeight="1" x14ac:dyDescent="0.25">
      <c r="A12" s="209" t="s">
        <v>22</v>
      </c>
      <c r="B12" s="5" t="s">
        <v>16</v>
      </c>
      <c r="C12" s="3">
        <v>247465</v>
      </c>
      <c r="D12" s="3">
        <v>207333</v>
      </c>
      <c r="E12" s="3">
        <v>195635</v>
      </c>
      <c r="F12" s="3">
        <v>168935</v>
      </c>
      <c r="G12" s="3">
        <v>132196</v>
      </c>
      <c r="H12" s="3">
        <v>94198</v>
      </c>
      <c r="I12" s="3">
        <v>91200</v>
      </c>
      <c r="J12" s="3">
        <v>105639</v>
      </c>
      <c r="K12" s="3">
        <v>114194</v>
      </c>
      <c r="L12" s="3">
        <v>174745</v>
      </c>
      <c r="M12" s="3">
        <v>178896</v>
      </c>
      <c r="N12" s="3">
        <v>186620</v>
      </c>
    </row>
    <row r="13" spans="1:14" ht="48.75" customHeight="1" x14ac:dyDescent="0.25">
      <c r="A13" s="210"/>
      <c r="B13" s="5" t="s">
        <v>17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ht="24" customHeight="1" x14ac:dyDescent="0.25">
      <c r="A14" s="201" t="s">
        <v>18</v>
      </c>
      <c r="B14" s="202"/>
      <c r="C14" s="9">
        <f>C12+C13</f>
        <v>247465</v>
      </c>
      <c r="D14" s="9">
        <f t="shared" ref="D14:N14" si="1">D12+D13</f>
        <v>207333</v>
      </c>
      <c r="E14" s="9">
        <f t="shared" si="1"/>
        <v>195635</v>
      </c>
      <c r="F14" s="9">
        <f t="shared" si="1"/>
        <v>168935</v>
      </c>
      <c r="G14" s="9">
        <f t="shared" si="1"/>
        <v>132196</v>
      </c>
      <c r="H14" s="9">
        <f t="shared" si="1"/>
        <v>94198</v>
      </c>
      <c r="I14" s="9">
        <f t="shared" si="1"/>
        <v>91200</v>
      </c>
      <c r="J14" s="9">
        <f t="shared" si="1"/>
        <v>105639</v>
      </c>
      <c r="K14" s="9">
        <f t="shared" si="1"/>
        <v>114194</v>
      </c>
      <c r="L14" s="9">
        <f t="shared" si="1"/>
        <v>174745</v>
      </c>
      <c r="M14" s="9">
        <f t="shared" si="1"/>
        <v>178896</v>
      </c>
      <c r="N14" s="9">
        <f t="shared" si="1"/>
        <v>186620</v>
      </c>
    </row>
    <row r="15" spans="1:14" s="10" customFormat="1" ht="22.5" customHeight="1" x14ac:dyDescent="0.2">
      <c r="A15" s="201" t="s">
        <v>19</v>
      </c>
      <c r="B15" s="202"/>
      <c r="C15" s="9">
        <f>C11+C14</f>
        <v>247465</v>
      </c>
      <c r="D15" s="9">
        <f t="shared" ref="D15:N15" si="2">D11+D14</f>
        <v>207333</v>
      </c>
      <c r="E15" s="9">
        <f t="shared" si="2"/>
        <v>23989382</v>
      </c>
      <c r="F15" s="9">
        <f t="shared" si="2"/>
        <v>23278331</v>
      </c>
      <c r="G15" s="9">
        <f t="shared" si="2"/>
        <v>23306420</v>
      </c>
      <c r="H15" s="9">
        <f t="shared" si="2"/>
        <v>21754862</v>
      </c>
      <c r="I15" s="9">
        <f t="shared" si="2"/>
        <v>22205151</v>
      </c>
      <c r="J15" s="9">
        <f t="shared" si="2"/>
        <v>25479286</v>
      </c>
      <c r="K15" s="9">
        <f t="shared" si="2"/>
        <v>24037940</v>
      </c>
      <c r="L15" s="9">
        <f t="shared" si="2"/>
        <v>24076829</v>
      </c>
      <c r="M15" s="9">
        <f t="shared" si="2"/>
        <v>28119863</v>
      </c>
      <c r="N15" s="9">
        <f t="shared" si="2"/>
        <v>24429901</v>
      </c>
    </row>
  </sheetData>
  <mergeCells count="8">
    <mergeCell ref="A14:B14"/>
    <mergeCell ref="A15:B15"/>
    <mergeCell ref="A2:N2"/>
    <mergeCell ref="A4:A10"/>
    <mergeCell ref="B4:N4"/>
    <mergeCell ref="B9:N9"/>
    <mergeCell ref="A11:B11"/>
    <mergeCell ref="A12:A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70" zoomScaleNormal="70" workbookViewId="0">
      <selection activeCell="M37" sqref="M37"/>
    </sheetView>
  </sheetViews>
  <sheetFormatPr defaultRowHeight="15" x14ac:dyDescent="0.25"/>
  <cols>
    <col min="1" max="1" width="27.7109375" customWidth="1"/>
    <col min="2" max="2" width="14.140625" customWidth="1"/>
    <col min="3" max="3" width="14.140625" hidden="1" customWidth="1"/>
    <col min="4" max="4" width="19.85546875" customWidth="1"/>
    <col min="5" max="6" width="19.85546875" hidden="1" customWidth="1"/>
    <col min="7" max="7" width="21.28515625" customWidth="1"/>
    <col min="8" max="9" width="21.28515625" hidden="1" customWidth="1"/>
    <col min="10" max="10" width="18.7109375" customWidth="1"/>
    <col min="11" max="12" width="18.7109375" hidden="1" customWidth="1"/>
    <col min="13" max="13" width="19.28515625" customWidth="1"/>
    <col min="14" max="16" width="19.28515625" hidden="1" customWidth="1"/>
    <col min="17" max="17" width="17.7109375" customWidth="1"/>
    <col min="18" max="20" width="17.7109375" hidden="1" customWidth="1"/>
    <col min="21" max="21" width="19.7109375" customWidth="1"/>
    <col min="22" max="24" width="19.7109375" hidden="1" customWidth="1"/>
    <col min="25" max="25" width="20.140625" customWidth="1"/>
    <col min="26" max="28" width="20.140625" hidden="1" customWidth="1"/>
    <col min="29" max="29" width="19.7109375" customWidth="1"/>
    <col min="30" max="32" width="19.7109375" hidden="1" customWidth="1"/>
    <col min="33" max="33" width="20" customWidth="1"/>
    <col min="34" max="36" width="20" hidden="1" customWidth="1"/>
    <col min="37" max="37" width="19" customWidth="1"/>
    <col min="38" max="40" width="19" hidden="1" customWidth="1"/>
    <col min="41" max="41" width="21.42578125" customWidth="1"/>
    <col min="42" max="44" width="21.42578125" hidden="1" customWidth="1"/>
    <col min="45" max="45" width="24.140625" customWidth="1"/>
    <col min="46" max="46" width="9.140625" style="138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5.75" thickBot="1" x14ac:dyDescent="0.3">
      <c r="A2" s="217" t="s">
        <v>48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</row>
    <row r="3" spans="1:45" ht="29.25" thickBot="1" x14ac:dyDescent="0.3">
      <c r="A3" s="56" t="s">
        <v>0</v>
      </c>
      <c r="B3" s="57" t="s">
        <v>1</v>
      </c>
      <c r="C3" s="57"/>
      <c r="D3" s="58" t="s">
        <v>2</v>
      </c>
      <c r="E3" s="58"/>
      <c r="F3" s="58"/>
      <c r="G3" s="58" t="s">
        <v>3</v>
      </c>
      <c r="H3" s="58"/>
      <c r="I3" s="58"/>
      <c r="J3" s="58" t="s">
        <v>4</v>
      </c>
      <c r="K3" s="58"/>
      <c r="L3" s="58"/>
      <c r="M3" s="58" t="s">
        <v>5</v>
      </c>
      <c r="N3" s="58"/>
      <c r="O3" s="58"/>
      <c r="P3" s="58"/>
      <c r="Q3" s="58" t="s">
        <v>6</v>
      </c>
      <c r="R3" s="58"/>
      <c r="S3" s="58"/>
      <c r="T3" s="58"/>
      <c r="U3" s="58" t="s">
        <v>7</v>
      </c>
      <c r="V3" s="58"/>
      <c r="W3" s="58"/>
      <c r="X3" s="58"/>
      <c r="Y3" s="58" t="s">
        <v>8</v>
      </c>
      <c r="Z3" s="58"/>
      <c r="AA3" s="58"/>
      <c r="AB3" s="58"/>
      <c r="AC3" s="58" t="s">
        <v>9</v>
      </c>
      <c r="AD3" s="58"/>
      <c r="AE3" s="58"/>
      <c r="AF3" s="58"/>
      <c r="AG3" s="58" t="s">
        <v>10</v>
      </c>
      <c r="AH3" s="58"/>
      <c r="AI3" s="58"/>
      <c r="AJ3" s="58"/>
      <c r="AK3" s="58" t="s">
        <v>11</v>
      </c>
      <c r="AL3" s="58"/>
      <c r="AM3" s="58"/>
      <c r="AN3" s="58"/>
      <c r="AO3" s="58" t="s">
        <v>12</v>
      </c>
      <c r="AP3" s="58"/>
      <c r="AQ3" s="58"/>
      <c r="AR3" s="188"/>
      <c r="AS3" s="59" t="s">
        <v>13</v>
      </c>
    </row>
    <row r="4" spans="1:45" ht="19.5" customHeight="1" thickBot="1" x14ac:dyDescent="0.3">
      <c r="A4" s="269" t="s">
        <v>46</v>
      </c>
      <c r="B4" s="272" t="s">
        <v>25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4"/>
      <c r="AS4" s="275"/>
    </row>
    <row r="5" spans="1:45" ht="19.5" customHeight="1" x14ac:dyDescent="0.25">
      <c r="A5" s="270"/>
      <c r="B5" s="174" t="s">
        <v>42</v>
      </c>
      <c r="C5" s="66">
        <v>1.9481926925458752</v>
      </c>
      <c r="D5" s="66">
        <v>178467.99999999997</v>
      </c>
      <c r="E5" s="66"/>
      <c r="F5" s="66">
        <v>1.3916433142331339</v>
      </c>
      <c r="G5" s="66">
        <v>135947</v>
      </c>
      <c r="H5" s="66"/>
      <c r="I5" s="66">
        <v>0.97109350580654463</v>
      </c>
      <c r="J5" s="66">
        <v>155080</v>
      </c>
      <c r="K5" s="66"/>
      <c r="L5" s="66">
        <v>0.87504565008820523</v>
      </c>
      <c r="M5" s="66">
        <v>205497</v>
      </c>
      <c r="N5" s="168"/>
      <c r="O5" s="168"/>
      <c r="P5" s="168">
        <v>0.9281025408861977</v>
      </c>
      <c r="Q5" s="66">
        <v>193846.00000000003</v>
      </c>
      <c r="R5" s="66"/>
      <c r="S5" s="66"/>
      <c r="T5" s="66">
        <v>1.1624950458827474</v>
      </c>
      <c r="U5" s="66">
        <v>69616</v>
      </c>
      <c r="V5" s="66"/>
      <c r="W5" s="66"/>
      <c r="X5" s="66">
        <v>0.6920681335396397</v>
      </c>
      <c r="Y5" s="66">
        <v>24275.000000000004</v>
      </c>
      <c r="Z5" s="66"/>
      <c r="AA5" s="66"/>
      <c r="AB5" s="66">
        <v>1.7538675786541869</v>
      </c>
      <c r="AC5" s="66">
        <v>31031.000000000004</v>
      </c>
      <c r="AD5" s="66"/>
      <c r="AE5" s="66"/>
      <c r="AF5" s="66">
        <v>1.2367487157881092</v>
      </c>
      <c r="AG5" s="66">
        <v>107617</v>
      </c>
      <c r="AH5" s="66"/>
      <c r="AI5" s="66"/>
      <c r="AJ5" s="66">
        <v>0.72044828203683575</v>
      </c>
      <c r="AK5" s="66">
        <v>115624</v>
      </c>
      <c r="AL5" s="66"/>
      <c r="AM5" s="66"/>
      <c r="AN5" s="66">
        <v>0.75104270229636971</v>
      </c>
      <c r="AO5" s="66">
        <v>147027.00000000003</v>
      </c>
      <c r="AP5" s="66"/>
      <c r="AQ5" s="66"/>
      <c r="AR5" s="189">
        <v>1.8535221044644805</v>
      </c>
      <c r="AS5" s="169">
        <v>200364</v>
      </c>
    </row>
    <row r="6" spans="1:45" ht="19.5" customHeight="1" x14ac:dyDescent="0.25">
      <c r="A6" s="270"/>
      <c r="B6" s="175" t="s">
        <v>14</v>
      </c>
      <c r="C6" s="162">
        <v>0.94440760025731696</v>
      </c>
      <c r="D6" s="163">
        <v>26568290.999999996</v>
      </c>
      <c r="E6" s="163"/>
      <c r="F6" s="163">
        <v>0.94763793404150565</v>
      </c>
      <c r="G6" s="163">
        <v>21543398.999999996</v>
      </c>
      <c r="H6" s="163"/>
      <c r="I6" s="163">
        <v>1.0737947891570261</v>
      </c>
      <c r="J6" s="163">
        <v>37720244</v>
      </c>
      <c r="K6" s="163"/>
      <c r="L6" s="163">
        <v>0.8731797111999785</v>
      </c>
      <c r="M6" s="163">
        <v>33747503.000000007</v>
      </c>
      <c r="N6" s="137"/>
      <c r="O6" s="137"/>
      <c r="P6" s="137">
        <v>0.98114391564476433</v>
      </c>
      <c r="Q6" s="163">
        <v>32919835.999999996</v>
      </c>
      <c r="R6" s="163"/>
      <c r="S6" s="163"/>
      <c r="T6" s="164">
        <v>0.8262874447664178</v>
      </c>
      <c r="U6" s="163">
        <v>29087005.999999996</v>
      </c>
      <c r="V6" s="163"/>
      <c r="W6" s="163"/>
      <c r="X6" s="183">
        <v>1.0731868900958106</v>
      </c>
      <c r="Y6" s="163">
        <v>20681591.999999996</v>
      </c>
      <c r="Z6" s="163"/>
      <c r="AA6" s="163"/>
      <c r="AB6" s="184">
        <v>1.1463739677099871</v>
      </c>
      <c r="AC6" s="163">
        <v>20732857</v>
      </c>
      <c r="AD6" s="163"/>
      <c r="AE6" s="163"/>
      <c r="AF6" s="185">
        <v>1.1307598479467083</v>
      </c>
      <c r="AG6" s="163">
        <v>19101773</v>
      </c>
      <c r="AH6" s="163"/>
      <c r="AI6" s="163"/>
      <c r="AJ6" s="186">
        <v>0.99468989010369391</v>
      </c>
      <c r="AK6" s="163">
        <v>19940866.000000004</v>
      </c>
      <c r="AL6" s="163"/>
      <c r="AM6" s="163"/>
      <c r="AN6" s="187">
        <v>1.0263013021293437</v>
      </c>
      <c r="AO6" s="163">
        <v>23859802</v>
      </c>
      <c r="AP6" s="163"/>
      <c r="AQ6" s="163"/>
      <c r="AR6" s="190">
        <v>1.1095973974891502</v>
      </c>
      <c r="AS6" s="165">
        <v>26413041.000000004</v>
      </c>
    </row>
    <row r="7" spans="1:45" ht="19.5" customHeight="1" x14ac:dyDescent="0.25">
      <c r="A7" s="270"/>
      <c r="B7" s="175" t="s">
        <v>15</v>
      </c>
      <c r="C7" s="162">
        <v>0.6485426948604871</v>
      </c>
      <c r="D7" s="163">
        <v>876038</v>
      </c>
      <c r="E7" s="163"/>
      <c r="F7" s="163">
        <v>0.58880650541065738</v>
      </c>
      <c r="G7" s="163">
        <v>723046.99999999988</v>
      </c>
      <c r="H7" s="163"/>
      <c r="I7" s="163">
        <v>0.61333619151028229</v>
      </c>
      <c r="J7" s="163">
        <v>842616</v>
      </c>
      <c r="K7" s="163"/>
      <c r="L7" s="163">
        <v>0.73546672420814629</v>
      </c>
      <c r="M7" s="163">
        <v>581075</v>
      </c>
      <c r="N7" s="137"/>
      <c r="O7" s="137"/>
      <c r="P7" s="137">
        <v>0.75289105420946167</v>
      </c>
      <c r="Q7" s="163">
        <v>611734</v>
      </c>
      <c r="R7" s="163"/>
      <c r="S7" s="163"/>
      <c r="T7" s="164">
        <v>1.1820694083876244</v>
      </c>
      <c r="U7" s="163">
        <v>739483</v>
      </c>
      <c r="V7" s="163"/>
      <c r="W7" s="163"/>
      <c r="X7" s="183">
        <v>0.8254929319146862</v>
      </c>
      <c r="Y7" s="163">
        <v>1122656</v>
      </c>
      <c r="Z7" s="163"/>
      <c r="AA7" s="163"/>
      <c r="AB7" s="184">
        <v>1.0364089410864747</v>
      </c>
      <c r="AC7" s="163">
        <v>1063422</v>
      </c>
      <c r="AD7" s="163"/>
      <c r="AE7" s="163"/>
      <c r="AF7" s="185">
        <v>1.3861303925452757</v>
      </c>
      <c r="AG7" s="163">
        <v>1278748</v>
      </c>
      <c r="AH7" s="163"/>
      <c r="AI7" s="163"/>
      <c r="AJ7" s="186">
        <v>1.4648267275368334</v>
      </c>
      <c r="AK7" s="163">
        <v>1178645</v>
      </c>
      <c r="AL7" s="163"/>
      <c r="AM7" s="163"/>
      <c r="AN7" s="187">
        <v>1.717352663667685</v>
      </c>
      <c r="AO7" s="163">
        <v>1216115.0000000002</v>
      </c>
      <c r="AP7" s="163"/>
      <c r="AQ7" s="163"/>
      <c r="AR7" s="190">
        <v>0.69735707570956329</v>
      </c>
      <c r="AS7" s="165">
        <v>1329086</v>
      </c>
    </row>
    <row r="8" spans="1:45" ht="19.5" customHeight="1" x14ac:dyDescent="0.25">
      <c r="A8" s="270"/>
      <c r="B8" s="175" t="s">
        <v>16</v>
      </c>
      <c r="C8" s="162">
        <v>1.1001299442221475</v>
      </c>
      <c r="D8" s="163">
        <v>1040984.9999999999</v>
      </c>
      <c r="E8" s="163"/>
      <c r="F8" s="163">
        <v>1.0928310747954593</v>
      </c>
      <c r="G8" s="163">
        <v>854824.00000000012</v>
      </c>
      <c r="H8" s="163"/>
      <c r="I8" s="163">
        <v>0.81891827438045928</v>
      </c>
      <c r="J8" s="163">
        <v>842429.00000000012</v>
      </c>
      <c r="K8" s="163"/>
      <c r="L8" s="163">
        <v>0.61076735971948837</v>
      </c>
      <c r="M8" s="163">
        <v>603339</v>
      </c>
      <c r="N8" s="137"/>
      <c r="O8" s="137"/>
      <c r="P8" s="137">
        <v>0.6654722479477494</v>
      </c>
      <c r="Q8" s="163">
        <v>439601.00000000006</v>
      </c>
      <c r="R8" s="163"/>
      <c r="S8" s="163"/>
      <c r="T8" s="164">
        <v>0.56296889989920706</v>
      </c>
      <c r="U8" s="163">
        <v>221669</v>
      </c>
      <c r="V8" s="163"/>
      <c r="W8" s="163"/>
      <c r="X8" s="183">
        <v>1.0876036480668181</v>
      </c>
      <c r="Y8" s="163">
        <v>252450</v>
      </c>
      <c r="Z8" s="163"/>
      <c r="AA8" s="163"/>
      <c r="AB8" s="184">
        <v>1.2386116620388734</v>
      </c>
      <c r="AC8" s="163">
        <v>288697</v>
      </c>
      <c r="AD8" s="163"/>
      <c r="AE8" s="163"/>
      <c r="AF8" s="185">
        <v>1.5356344514401739</v>
      </c>
      <c r="AG8" s="163">
        <v>434707</v>
      </c>
      <c r="AH8" s="163"/>
      <c r="AI8" s="163"/>
      <c r="AJ8" s="186">
        <v>1.3358463258172959</v>
      </c>
      <c r="AK8" s="163">
        <v>529661</v>
      </c>
      <c r="AL8" s="163"/>
      <c r="AM8" s="163"/>
      <c r="AN8" s="187">
        <v>1.3016755939046036</v>
      </c>
      <c r="AO8" s="163">
        <v>790680.00000000012</v>
      </c>
      <c r="AP8" s="163"/>
      <c r="AQ8" s="163"/>
      <c r="AR8" s="190">
        <v>1.3170282098425616</v>
      </c>
      <c r="AS8" s="165">
        <v>1029165.9999999999</v>
      </c>
    </row>
    <row r="9" spans="1:45" ht="19.5" customHeight="1" thickBot="1" x14ac:dyDescent="0.3">
      <c r="A9" s="270"/>
      <c r="B9" s="176" t="s">
        <v>17</v>
      </c>
      <c r="C9" s="82">
        <v>0.96492028768826432</v>
      </c>
      <c r="D9" s="67">
        <v>68192</v>
      </c>
      <c r="E9" s="67"/>
      <c r="F9" s="67">
        <v>1.3885699373695197</v>
      </c>
      <c r="G9" s="67">
        <v>63275.000000000007</v>
      </c>
      <c r="H9" s="67"/>
      <c r="I9" s="67">
        <v>0.7651052433753055</v>
      </c>
      <c r="J9" s="67">
        <v>59918.000000000007</v>
      </c>
      <c r="K9" s="67"/>
      <c r="L9" s="67">
        <v>0.84970370597807721</v>
      </c>
      <c r="M9" s="67">
        <v>56349.000000000007</v>
      </c>
      <c r="N9" s="166"/>
      <c r="O9" s="166"/>
      <c r="P9" s="166">
        <v>0.75645009756450099</v>
      </c>
      <c r="Q9" s="67">
        <v>56507</v>
      </c>
      <c r="R9" s="67"/>
      <c r="S9" s="67"/>
      <c r="T9" s="67">
        <v>0.46605999808923282</v>
      </c>
      <c r="U9" s="67">
        <v>23715</v>
      </c>
      <c r="V9" s="67"/>
      <c r="W9" s="67"/>
      <c r="X9" s="67">
        <v>0.89591554348383129</v>
      </c>
      <c r="Y9" s="67">
        <v>20944.000000000004</v>
      </c>
      <c r="Z9" s="67"/>
      <c r="AA9" s="67"/>
      <c r="AB9" s="67">
        <v>1.1230980437020937</v>
      </c>
      <c r="AC9" s="67">
        <v>20044.999999999996</v>
      </c>
      <c r="AD9" s="67"/>
      <c r="AE9" s="67"/>
      <c r="AF9" s="67">
        <v>1.6009982683100743</v>
      </c>
      <c r="AG9" s="67">
        <v>42718</v>
      </c>
      <c r="AH9" s="67"/>
      <c r="AI9" s="67"/>
      <c r="AJ9" s="67">
        <v>1.3316154482407585</v>
      </c>
      <c r="AK9" s="67">
        <v>51521</v>
      </c>
      <c r="AL9" s="67"/>
      <c r="AM9" s="67"/>
      <c r="AN9" s="67">
        <v>1.3419895838310478</v>
      </c>
      <c r="AO9" s="67">
        <v>61033</v>
      </c>
      <c r="AP9" s="67"/>
      <c r="AQ9" s="67"/>
      <c r="AR9" s="191">
        <v>1.2016271162302175</v>
      </c>
      <c r="AS9" s="167">
        <v>64161</v>
      </c>
    </row>
    <row r="10" spans="1:45" ht="19.5" customHeight="1" thickBot="1" x14ac:dyDescent="0.3">
      <c r="A10" s="270"/>
      <c r="B10" s="276" t="s">
        <v>26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8"/>
      <c r="AS10" s="279"/>
    </row>
    <row r="11" spans="1:45" ht="19.5" customHeight="1" thickBot="1" x14ac:dyDescent="0.3">
      <c r="A11" s="271"/>
      <c r="B11" s="177"/>
      <c r="C11" s="170">
        <v>0.99041533546325877</v>
      </c>
      <c r="D11" s="171">
        <v>14312.000000000002</v>
      </c>
      <c r="E11" s="171"/>
      <c r="F11" s="171">
        <v>1.2294193548387098</v>
      </c>
      <c r="G11" s="171">
        <v>17097</v>
      </c>
      <c r="H11" s="171"/>
      <c r="I11" s="171">
        <v>1</v>
      </c>
      <c r="J11" s="171">
        <v>11403</v>
      </c>
      <c r="K11" s="171"/>
      <c r="L11" s="171">
        <v>0.44878253568429893</v>
      </c>
      <c r="M11" s="171">
        <v>9323</v>
      </c>
      <c r="N11" s="172"/>
      <c r="O11" s="172"/>
      <c r="P11" s="172">
        <v>1.6000935453695042</v>
      </c>
      <c r="Q11" s="171">
        <v>7224</v>
      </c>
      <c r="R11" s="171"/>
      <c r="S11" s="171"/>
      <c r="T11" s="171">
        <v>0.30758550131540485</v>
      </c>
      <c r="U11" s="171">
        <v>6426</v>
      </c>
      <c r="V11" s="171"/>
      <c r="W11" s="171"/>
      <c r="X11" s="171">
        <v>0.91233071988595871</v>
      </c>
      <c r="Y11" s="171">
        <v>4681</v>
      </c>
      <c r="Z11" s="171"/>
      <c r="AA11" s="171"/>
      <c r="AB11" s="171">
        <v>1.07734375</v>
      </c>
      <c r="AC11" s="171">
        <v>4795.9999999999991</v>
      </c>
      <c r="AD11" s="171"/>
      <c r="AE11" s="171"/>
      <c r="AF11" s="171">
        <v>1.2912738699540729</v>
      </c>
      <c r="AG11" s="171">
        <v>6976</v>
      </c>
      <c r="AH11" s="171"/>
      <c r="AI11" s="171"/>
      <c r="AJ11" s="171">
        <v>1.4305503556720329</v>
      </c>
      <c r="AK11" s="171">
        <v>10082</v>
      </c>
      <c r="AL11" s="171"/>
      <c r="AM11" s="171"/>
      <c r="AN11" s="171">
        <v>1.2929861292855274</v>
      </c>
      <c r="AO11" s="171">
        <v>11210</v>
      </c>
      <c r="AP11" s="171"/>
      <c r="AQ11" s="171"/>
      <c r="AR11" s="192">
        <v>1.5270721586883917</v>
      </c>
      <c r="AS11" s="173">
        <v>16771</v>
      </c>
    </row>
    <row r="12" spans="1:45" ht="19.5" customHeight="1" x14ac:dyDescent="0.25">
      <c r="A12" s="282" t="s">
        <v>34</v>
      </c>
      <c r="B12" s="178" t="s">
        <v>42</v>
      </c>
      <c r="C12" s="81">
        <v>1.0375000000000001</v>
      </c>
      <c r="D12" s="63">
        <v>52.637999999999998</v>
      </c>
      <c r="E12" s="63"/>
      <c r="F12" s="63">
        <v>1.1445783132530121</v>
      </c>
      <c r="G12" s="63">
        <v>34.466000000000001</v>
      </c>
      <c r="H12" s="63"/>
      <c r="I12" s="63">
        <v>0.83157894736842108</v>
      </c>
      <c r="J12" s="63">
        <v>0.05</v>
      </c>
      <c r="K12" s="63"/>
      <c r="L12" s="63">
        <v>0.88607594936708867</v>
      </c>
      <c r="M12" s="63">
        <v>6.2E-2</v>
      </c>
      <c r="N12" s="168"/>
      <c r="O12" s="168"/>
      <c r="P12" s="168">
        <v>0.84285714285714275</v>
      </c>
      <c r="Q12" s="63">
        <v>4.5999999999999999E-2</v>
      </c>
      <c r="R12" s="63"/>
      <c r="S12" s="63"/>
      <c r="T12" s="63">
        <v>0.86440677966101698</v>
      </c>
      <c r="U12" s="63">
        <v>4.8000000000000001E-2</v>
      </c>
      <c r="V12" s="63"/>
      <c r="W12" s="63"/>
      <c r="X12" s="63">
        <v>1</v>
      </c>
      <c r="Y12" s="63">
        <v>3.6999999999999998E-2</v>
      </c>
      <c r="Z12" s="63"/>
      <c r="AA12" s="63"/>
      <c r="AB12" s="63">
        <v>1.1372549019607845</v>
      </c>
      <c r="AC12" s="63">
        <v>4.5999999999999999E-2</v>
      </c>
      <c r="AD12" s="63"/>
      <c r="AE12" s="63"/>
      <c r="AF12" s="63">
        <v>1.1206896551724137</v>
      </c>
      <c r="AG12" s="63">
        <v>4.7E-2</v>
      </c>
      <c r="AH12" s="63"/>
      <c r="AI12" s="63"/>
      <c r="AJ12" s="63">
        <v>0.98461538461538456</v>
      </c>
      <c r="AK12" s="63">
        <v>6.3E-2</v>
      </c>
      <c r="AL12" s="63"/>
      <c r="AM12" s="63"/>
      <c r="AN12" s="63">
        <v>1.15625</v>
      </c>
      <c r="AO12" s="63">
        <v>5.6000000000000001E-2</v>
      </c>
      <c r="AP12" s="63"/>
      <c r="AQ12" s="63"/>
      <c r="AR12" s="193">
        <v>1.1621621621621621</v>
      </c>
      <c r="AS12" s="119">
        <v>5.6000000000000001E-2</v>
      </c>
    </row>
    <row r="13" spans="1:45" ht="19.5" customHeight="1" x14ac:dyDescent="0.25">
      <c r="A13" s="246"/>
      <c r="B13" s="175" t="s">
        <v>14</v>
      </c>
      <c r="C13" s="162">
        <v>0.96500309023485775</v>
      </c>
      <c r="D13" s="64">
        <v>1.893</v>
      </c>
      <c r="E13" s="64"/>
      <c r="F13" s="64">
        <v>1.0473407520081126</v>
      </c>
      <c r="G13" s="64">
        <v>0.63500000000000001</v>
      </c>
      <c r="H13" s="64"/>
      <c r="I13" s="64">
        <v>0.96200983514663541</v>
      </c>
      <c r="J13" s="64">
        <v>58.545000000000002</v>
      </c>
      <c r="K13" s="64"/>
      <c r="L13" s="64">
        <v>0.86900095349083573</v>
      </c>
      <c r="M13" s="64">
        <v>52.814999999999991</v>
      </c>
      <c r="N13" s="137"/>
      <c r="O13" s="137"/>
      <c r="P13" s="137">
        <v>0.96750990551661098</v>
      </c>
      <c r="Q13" s="64">
        <v>50.442999999999998</v>
      </c>
      <c r="R13" s="64"/>
      <c r="S13" s="64"/>
      <c r="T13" s="64">
        <v>0.86580141129032251</v>
      </c>
      <c r="U13" s="64">
        <v>49.067</v>
      </c>
      <c r="V13" s="64"/>
      <c r="W13" s="64"/>
      <c r="X13" s="64">
        <v>1.0531945859409113</v>
      </c>
      <c r="Y13" s="64">
        <v>34.222000000000001</v>
      </c>
      <c r="Z13" s="64"/>
      <c r="AA13" s="64"/>
      <c r="AB13" s="64">
        <v>1.1543218406688316</v>
      </c>
      <c r="AC13" s="64">
        <v>34.509</v>
      </c>
      <c r="AD13" s="64"/>
      <c r="AE13" s="64"/>
      <c r="AF13" s="64">
        <v>1.2202436177535687</v>
      </c>
      <c r="AG13" s="64">
        <v>32.054000000000002</v>
      </c>
      <c r="AH13" s="64"/>
      <c r="AI13" s="64"/>
      <c r="AJ13" s="64">
        <v>0.99627195133915425</v>
      </c>
      <c r="AK13" s="64">
        <v>32.609000000000002</v>
      </c>
      <c r="AL13" s="64"/>
      <c r="AM13" s="64"/>
      <c r="AN13" s="64">
        <v>0.97378138847858209</v>
      </c>
      <c r="AO13" s="64">
        <v>39.745000000000005</v>
      </c>
      <c r="AP13" s="64"/>
      <c r="AQ13" s="64"/>
      <c r="AR13" s="194">
        <v>1.0888383263809884</v>
      </c>
      <c r="AS13" s="120">
        <v>41.281000000000006</v>
      </c>
    </row>
    <row r="14" spans="1:45" ht="19.5" customHeight="1" x14ac:dyDescent="0.25">
      <c r="A14" s="246"/>
      <c r="B14" s="175" t="s">
        <v>15</v>
      </c>
      <c r="C14" s="162">
        <v>0.72000905387052949</v>
      </c>
      <c r="D14" s="64">
        <v>3.2350000000000003</v>
      </c>
      <c r="E14" s="64"/>
      <c r="F14" s="64">
        <v>0.59666771455517142</v>
      </c>
      <c r="G14" s="64">
        <v>15.741</v>
      </c>
      <c r="H14" s="64"/>
      <c r="I14" s="64">
        <v>0.50052687038988408</v>
      </c>
      <c r="J14" s="64">
        <v>1.008</v>
      </c>
      <c r="K14" s="64"/>
      <c r="L14" s="64">
        <v>0.79473684210526319</v>
      </c>
      <c r="M14" s="64">
        <v>0.85799999999999998</v>
      </c>
      <c r="N14" s="137"/>
      <c r="O14" s="137"/>
      <c r="P14" s="137">
        <v>0.78807947019867541</v>
      </c>
      <c r="Q14" s="64">
        <v>1.224</v>
      </c>
      <c r="R14" s="64"/>
      <c r="S14" s="64"/>
      <c r="T14" s="64">
        <v>1.2941176470588236</v>
      </c>
      <c r="U14" s="64">
        <v>1.2030000000000001</v>
      </c>
      <c r="V14" s="64"/>
      <c r="W14" s="64"/>
      <c r="X14" s="64">
        <v>0.73246753246753238</v>
      </c>
      <c r="Y14" s="64">
        <v>1.8380000000000001</v>
      </c>
      <c r="Z14" s="64"/>
      <c r="AA14" s="64"/>
      <c r="AB14" s="64">
        <v>1.2145390070921989</v>
      </c>
      <c r="AC14" s="64">
        <v>1.68</v>
      </c>
      <c r="AD14" s="64"/>
      <c r="AE14" s="64"/>
      <c r="AF14" s="64">
        <v>1.5927007299270075</v>
      </c>
      <c r="AG14" s="64">
        <v>1.7310000000000001</v>
      </c>
      <c r="AH14" s="64"/>
      <c r="AI14" s="64"/>
      <c r="AJ14" s="64">
        <v>1.757103574702108</v>
      </c>
      <c r="AK14" s="64">
        <v>1.65</v>
      </c>
      <c r="AL14" s="64"/>
      <c r="AM14" s="64"/>
      <c r="AN14" s="64">
        <v>1.2347417840375587</v>
      </c>
      <c r="AO14" s="64">
        <v>1.5149999999999999</v>
      </c>
      <c r="AP14" s="64"/>
      <c r="AQ14" s="64"/>
      <c r="AR14" s="194">
        <v>0.6218842416561049</v>
      </c>
      <c r="AS14" s="120">
        <v>2.1069999999999998</v>
      </c>
    </row>
    <row r="15" spans="1:45" ht="19.5" customHeight="1" x14ac:dyDescent="0.25">
      <c r="A15" s="246"/>
      <c r="B15" s="175" t="s">
        <v>16</v>
      </c>
      <c r="C15" s="162">
        <v>1.0867052023121389</v>
      </c>
      <c r="D15" s="64">
        <v>7.4549999999999992</v>
      </c>
      <c r="E15" s="64"/>
      <c r="F15" s="64">
        <v>1.0872340425531914</v>
      </c>
      <c r="G15" s="64">
        <v>6.5989999999999993</v>
      </c>
      <c r="H15" s="64"/>
      <c r="I15" s="64">
        <v>0.76320939334637961</v>
      </c>
      <c r="J15" s="64">
        <v>1.0759999999999998</v>
      </c>
      <c r="K15" s="64"/>
      <c r="L15" s="64">
        <v>0.44871794871794868</v>
      </c>
      <c r="M15" s="64">
        <v>0.70100000000000007</v>
      </c>
      <c r="N15" s="137"/>
      <c r="O15" s="137"/>
      <c r="P15" s="137">
        <v>0.58857142857142863</v>
      </c>
      <c r="Q15" s="64">
        <v>0.51</v>
      </c>
      <c r="R15" s="64"/>
      <c r="S15" s="64"/>
      <c r="T15" s="64">
        <v>0.76699029126213591</v>
      </c>
      <c r="U15" s="64">
        <v>0.30299999999999999</v>
      </c>
      <c r="V15" s="64"/>
      <c r="W15" s="64"/>
      <c r="X15" s="64">
        <v>0.91772151898734189</v>
      </c>
      <c r="Y15" s="64">
        <v>0.32700000000000001</v>
      </c>
      <c r="Z15" s="64"/>
      <c r="AA15" s="64"/>
      <c r="AB15" s="64">
        <v>1.2758620689655171</v>
      </c>
      <c r="AC15" s="64">
        <v>0.34799999999999998</v>
      </c>
      <c r="AD15" s="64"/>
      <c r="AE15" s="64"/>
      <c r="AF15" s="64">
        <v>2.3189189189189188</v>
      </c>
      <c r="AG15" s="64">
        <v>0.63600000000000012</v>
      </c>
      <c r="AH15" s="64"/>
      <c r="AI15" s="64"/>
      <c r="AJ15" s="64">
        <v>1.2657342657342656</v>
      </c>
      <c r="AK15" s="64">
        <v>0.70599999999999996</v>
      </c>
      <c r="AL15" s="64"/>
      <c r="AM15" s="64"/>
      <c r="AN15" s="64">
        <v>1.3591160220994476</v>
      </c>
      <c r="AO15" s="64">
        <v>1.0179999999999998</v>
      </c>
      <c r="AP15" s="64"/>
      <c r="AQ15" s="64"/>
      <c r="AR15" s="194">
        <v>1.2154471544715448</v>
      </c>
      <c r="AS15" s="120">
        <v>1.431</v>
      </c>
    </row>
    <row r="16" spans="1:45" ht="19.5" customHeight="1" thickBot="1" x14ac:dyDescent="0.3">
      <c r="A16" s="283"/>
      <c r="B16" s="176" t="s">
        <v>17</v>
      </c>
      <c r="C16" s="82"/>
      <c r="D16" s="65">
        <v>6.8000000000000005E-2</v>
      </c>
      <c r="E16" s="65"/>
      <c r="F16" s="65"/>
      <c r="G16" s="65">
        <v>7.8000000000000014E-2</v>
      </c>
      <c r="H16" s="65"/>
      <c r="I16" s="65"/>
      <c r="J16" s="65">
        <v>6.9000000000000006E-2</v>
      </c>
      <c r="K16" s="65"/>
      <c r="L16" s="65"/>
      <c r="M16" s="65">
        <v>6.4000000000000001E-2</v>
      </c>
      <c r="N16" s="166"/>
      <c r="O16" s="166"/>
      <c r="P16" s="166"/>
      <c r="Q16" s="65">
        <v>6.6000000000000003E-2</v>
      </c>
      <c r="R16" s="65"/>
      <c r="S16" s="65"/>
      <c r="T16" s="65">
        <f>Q16/M16</f>
        <v>1.03125</v>
      </c>
      <c r="U16" s="65">
        <v>2.8000000000000001E-2</v>
      </c>
      <c r="V16" s="65"/>
      <c r="W16" s="65"/>
      <c r="X16" s="65">
        <f>U16/Q16</f>
        <v>0.42424242424242425</v>
      </c>
      <c r="Y16" s="65">
        <v>2.1999999999999999E-2</v>
      </c>
      <c r="Z16" s="65"/>
      <c r="AA16" s="65"/>
      <c r="AB16" s="65">
        <f>Y16/U16</f>
        <v>0.7857142857142857</v>
      </c>
      <c r="AC16" s="65">
        <v>2.1999999999999999E-2</v>
      </c>
      <c r="AD16" s="65"/>
      <c r="AE16" s="65"/>
      <c r="AF16" s="65">
        <f>AC16/Y16</f>
        <v>1</v>
      </c>
      <c r="AG16" s="65">
        <v>5.5E-2</v>
      </c>
      <c r="AH16" s="65"/>
      <c r="AI16" s="65"/>
      <c r="AJ16" s="65">
        <f>AG16/AC16</f>
        <v>2.5</v>
      </c>
      <c r="AK16" s="65">
        <v>6.0999999999999999E-2</v>
      </c>
      <c r="AL16" s="65"/>
      <c r="AM16" s="65"/>
      <c r="AN16" s="65">
        <f>AK16/AG16</f>
        <v>1.1090909090909091</v>
      </c>
      <c r="AO16" s="65">
        <v>6.5000000000000002E-2</v>
      </c>
      <c r="AP16" s="65"/>
      <c r="AQ16" s="65"/>
      <c r="AR16" s="195">
        <f>AO16/AK16</f>
        <v>1.0655737704918034</v>
      </c>
      <c r="AS16" s="121">
        <v>7.0999999999999994E-2</v>
      </c>
    </row>
    <row r="17" spans="1:45" ht="19.5" customHeight="1" thickBot="1" x14ac:dyDescent="0.3">
      <c r="A17" s="280" t="s">
        <v>18</v>
      </c>
      <c r="B17" s="281"/>
      <c r="C17" s="179"/>
      <c r="D17" s="79">
        <f t="shared" ref="D17:AS17" si="0">SUM(D5:D9,D11)</f>
        <v>28746285.999999996</v>
      </c>
      <c r="E17" s="79"/>
      <c r="F17" s="79"/>
      <c r="G17" s="79">
        <f t="shared" si="0"/>
        <v>23337588.999999996</v>
      </c>
      <c r="H17" s="79"/>
      <c r="I17" s="79"/>
      <c r="J17" s="79">
        <f t="shared" si="0"/>
        <v>39631690</v>
      </c>
      <c r="K17" s="79"/>
      <c r="L17" s="79"/>
      <c r="M17" s="79">
        <f>SUM(M5:M9,M11)</f>
        <v>35203086.000000007</v>
      </c>
      <c r="N17" s="79"/>
      <c r="O17" s="79"/>
      <c r="P17" s="79"/>
      <c r="Q17" s="79">
        <f t="shared" si="0"/>
        <v>34228748</v>
      </c>
      <c r="R17" s="79"/>
      <c r="S17" s="79"/>
      <c r="T17" s="79"/>
      <c r="U17" s="79">
        <v>30147914.999999996</v>
      </c>
      <c r="V17" s="79"/>
      <c r="W17" s="79"/>
      <c r="X17" s="79"/>
      <c r="Y17" s="79">
        <f t="shared" si="0"/>
        <v>22106597.999999996</v>
      </c>
      <c r="Z17" s="79"/>
      <c r="AA17" s="79"/>
      <c r="AB17" s="79"/>
      <c r="AC17" s="79">
        <f t="shared" si="0"/>
        <v>22140848</v>
      </c>
      <c r="AD17" s="79"/>
      <c r="AE17" s="79"/>
      <c r="AF17" s="79"/>
      <c r="AG17" s="79">
        <f t="shared" si="0"/>
        <v>20972539</v>
      </c>
      <c r="AH17" s="79"/>
      <c r="AI17" s="79"/>
      <c r="AJ17" s="79"/>
      <c r="AK17" s="79">
        <f t="shared" si="0"/>
        <v>21826399.000000004</v>
      </c>
      <c r="AL17" s="79"/>
      <c r="AM17" s="79"/>
      <c r="AN17" s="79"/>
      <c r="AO17" s="79">
        <f t="shared" si="0"/>
        <v>26085867</v>
      </c>
      <c r="AP17" s="79"/>
      <c r="AQ17" s="79"/>
      <c r="AR17" s="196"/>
      <c r="AS17" s="80">
        <f t="shared" si="0"/>
        <v>29052589.000000004</v>
      </c>
    </row>
    <row r="18" spans="1:45" ht="19.5" customHeight="1" x14ac:dyDescent="0.25">
      <c r="A18" s="262" t="s">
        <v>44</v>
      </c>
      <c r="B18" s="178" t="s">
        <v>15</v>
      </c>
      <c r="C18" s="81">
        <v>0</v>
      </c>
      <c r="D18" s="66">
        <f>C18*'2021'!AG17</f>
        <v>0</v>
      </c>
      <c r="E18" s="66"/>
      <c r="F18" s="66">
        <v>0</v>
      </c>
      <c r="G18" s="66">
        <f t="shared" ref="G18" si="1">F18*D18</f>
        <v>0</v>
      </c>
      <c r="H18" s="66"/>
      <c r="I18" s="66">
        <v>0</v>
      </c>
      <c r="J18" s="66">
        <v>0</v>
      </c>
      <c r="K18" s="66"/>
      <c r="L18" s="66">
        <v>0</v>
      </c>
      <c r="M18" s="66">
        <v>0</v>
      </c>
      <c r="N18" s="168"/>
      <c r="O18" s="168"/>
      <c r="P18" s="168"/>
      <c r="Q18" s="66">
        <v>0</v>
      </c>
      <c r="R18" s="66"/>
      <c r="S18" s="66"/>
      <c r="T18" s="66">
        <v>0</v>
      </c>
      <c r="U18" s="66">
        <v>0</v>
      </c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189"/>
      <c r="AS18" s="169"/>
    </row>
    <row r="19" spans="1:45" ht="19.5" customHeight="1" x14ac:dyDescent="0.25">
      <c r="A19" s="263"/>
      <c r="B19" s="175" t="s">
        <v>16</v>
      </c>
      <c r="C19" s="162">
        <v>1.0184474098620035</v>
      </c>
      <c r="D19" s="163">
        <v>344976</v>
      </c>
      <c r="E19" s="163"/>
      <c r="F19" s="163">
        <v>0.95472141256734999</v>
      </c>
      <c r="G19" s="163">
        <v>381455</v>
      </c>
      <c r="H19" s="163"/>
      <c r="I19" s="163">
        <v>1.0260933973994872</v>
      </c>
      <c r="J19" s="163">
        <v>360805</v>
      </c>
      <c r="K19" s="163"/>
      <c r="L19" s="163">
        <v>0.83052815834651761</v>
      </c>
      <c r="M19" s="163">
        <v>370603</v>
      </c>
      <c r="N19" s="137"/>
      <c r="O19" s="137"/>
      <c r="P19" s="137">
        <v>0.86589432679208744</v>
      </c>
      <c r="Q19" s="163">
        <v>372401</v>
      </c>
      <c r="R19" s="163"/>
      <c r="S19" s="163"/>
      <c r="T19" s="164">
        <v>0.90306801751666888</v>
      </c>
      <c r="U19" s="163">
        <v>344671</v>
      </c>
      <c r="V19" s="163"/>
      <c r="W19" s="163"/>
      <c r="X19" s="183">
        <v>0.99017487682601302</v>
      </c>
      <c r="Y19" s="163">
        <v>332849</v>
      </c>
      <c r="Z19" s="163"/>
      <c r="AA19" s="163"/>
      <c r="AB19" s="184">
        <v>1</v>
      </c>
      <c r="AC19" s="163">
        <v>308158</v>
      </c>
      <c r="AD19" s="163"/>
      <c r="AE19" s="163"/>
      <c r="AF19" s="185">
        <v>1.0761877619154252</v>
      </c>
      <c r="AG19" s="163">
        <v>380047</v>
      </c>
      <c r="AH19" s="163"/>
      <c r="AI19" s="163"/>
      <c r="AJ19" s="186">
        <v>0.90649328890798497</v>
      </c>
      <c r="AK19" s="163">
        <v>403203</v>
      </c>
      <c r="AL19" s="163"/>
      <c r="AM19" s="163"/>
      <c r="AN19" s="187">
        <v>1.1264279070876657</v>
      </c>
      <c r="AO19" s="163">
        <v>468824</v>
      </c>
      <c r="AP19" s="163"/>
      <c r="AQ19" s="163"/>
      <c r="AR19" s="190">
        <v>0.61124152148771926</v>
      </c>
      <c r="AS19" s="165">
        <v>424696</v>
      </c>
    </row>
    <row r="20" spans="1:45" ht="33.75" customHeight="1" thickBot="1" x14ac:dyDescent="0.3">
      <c r="A20" s="264"/>
      <c r="B20" s="176" t="s">
        <v>17</v>
      </c>
      <c r="C20" s="82">
        <v>1.2746717804985985</v>
      </c>
      <c r="D20" s="67">
        <v>7019</v>
      </c>
      <c r="E20" s="67"/>
      <c r="F20" s="67">
        <v>1.0077537322069205</v>
      </c>
      <c r="G20" s="67">
        <v>8247</v>
      </c>
      <c r="H20" s="67"/>
      <c r="I20" s="67">
        <v>0.92765273311897101</v>
      </c>
      <c r="J20" s="67">
        <v>5992</v>
      </c>
      <c r="K20" s="67"/>
      <c r="L20" s="67">
        <v>0.58702649170586774</v>
      </c>
      <c r="M20" s="67">
        <v>5773</v>
      </c>
      <c r="N20" s="166"/>
      <c r="O20" s="166"/>
      <c r="P20" s="166">
        <v>0.97975537747785746</v>
      </c>
      <c r="Q20" s="67">
        <v>4600</v>
      </c>
      <c r="R20" s="67"/>
      <c r="S20" s="67"/>
      <c r="T20" s="67">
        <v>0.82436504520017218</v>
      </c>
      <c r="U20" s="67">
        <v>4275</v>
      </c>
      <c r="V20" s="67"/>
      <c r="W20" s="67"/>
      <c r="X20" s="67">
        <v>0.72088772845952998</v>
      </c>
      <c r="Y20" s="67">
        <v>3011</v>
      </c>
      <c r="Z20" s="67"/>
      <c r="AA20" s="67"/>
      <c r="AB20" s="67">
        <v>1</v>
      </c>
      <c r="AC20" s="67">
        <v>2523</v>
      </c>
      <c r="AD20" s="67"/>
      <c r="AE20" s="67"/>
      <c r="AF20" s="67">
        <v>2.2437522636725822</v>
      </c>
      <c r="AG20" s="67">
        <v>4988</v>
      </c>
      <c r="AH20" s="67"/>
      <c r="AI20" s="67"/>
      <c r="AJ20" s="67">
        <v>0.68393866020984662</v>
      </c>
      <c r="AK20" s="67">
        <v>4748</v>
      </c>
      <c r="AL20" s="67"/>
      <c r="AM20" s="67"/>
      <c r="AN20" s="67">
        <v>1.5345763511918811</v>
      </c>
      <c r="AO20" s="67">
        <v>7619</v>
      </c>
      <c r="AP20" s="67"/>
      <c r="AQ20" s="67"/>
      <c r="AR20" s="191">
        <v>1.294370962780683</v>
      </c>
      <c r="AS20" s="167">
        <v>8344</v>
      </c>
    </row>
    <row r="21" spans="1:45" ht="19.5" customHeight="1" thickBot="1" x14ac:dyDescent="0.3">
      <c r="A21" s="265" t="s">
        <v>18</v>
      </c>
      <c r="B21" s="266"/>
      <c r="C21" s="182"/>
      <c r="D21" s="83">
        <f t="shared" ref="D21:AS21" si="2">D18+D20+D19</f>
        <v>351995</v>
      </c>
      <c r="E21" s="83"/>
      <c r="F21" s="83"/>
      <c r="G21" s="83">
        <f t="shared" si="2"/>
        <v>389702</v>
      </c>
      <c r="H21" s="83"/>
      <c r="I21" s="83"/>
      <c r="J21" s="83">
        <f t="shared" ref="J21" si="3">J18+J20+J19</f>
        <v>366797</v>
      </c>
      <c r="K21" s="83"/>
      <c r="L21" s="83"/>
      <c r="M21" s="83">
        <f t="shared" si="2"/>
        <v>376376</v>
      </c>
      <c r="N21" s="83"/>
      <c r="O21" s="83"/>
      <c r="P21" s="83"/>
      <c r="Q21" s="83">
        <f t="shared" si="2"/>
        <v>377001</v>
      </c>
      <c r="R21" s="83"/>
      <c r="S21" s="83"/>
      <c r="T21" s="83"/>
      <c r="U21" s="83">
        <v>348946</v>
      </c>
      <c r="V21" s="83"/>
      <c r="W21" s="83"/>
      <c r="X21" s="83"/>
      <c r="Y21" s="83">
        <f t="shared" si="2"/>
        <v>335860</v>
      </c>
      <c r="Z21" s="83"/>
      <c r="AA21" s="83"/>
      <c r="AB21" s="83"/>
      <c r="AC21" s="83">
        <f t="shared" si="2"/>
        <v>310681</v>
      </c>
      <c r="AD21" s="83"/>
      <c r="AE21" s="83"/>
      <c r="AF21" s="83"/>
      <c r="AG21" s="83">
        <f t="shared" si="2"/>
        <v>385035</v>
      </c>
      <c r="AH21" s="83"/>
      <c r="AI21" s="83"/>
      <c r="AJ21" s="83"/>
      <c r="AK21" s="83">
        <f t="shared" si="2"/>
        <v>407951</v>
      </c>
      <c r="AL21" s="83"/>
      <c r="AM21" s="83"/>
      <c r="AN21" s="83"/>
      <c r="AO21" s="83">
        <f t="shared" si="2"/>
        <v>476443</v>
      </c>
      <c r="AP21" s="83"/>
      <c r="AQ21" s="83"/>
      <c r="AR21" s="197"/>
      <c r="AS21" s="84">
        <f t="shared" si="2"/>
        <v>433040</v>
      </c>
    </row>
    <row r="22" spans="1:45" ht="19.5" customHeight="1" thickBot="1" x14ac:dyDescent="0.3">
      <c r="A22" s="267" t="s">
        <v>19</v>
      </c>
      <c r="B22" s="268"/>
      <c r="C22" s="180"/>
      <c r="D22" s="25">
        <f t="shared" ref="D22:AO22" si="4">D17+D21</f>
        <v>29098280.999999996</v>
      </c>
      <c r="E22" s="25"/>
      <c r="F22" s="25"/>
      <c r="G22" s="25">
        <f t="shared" si="4"/>
        <v>23727290.999999996</v>
      </c>
      <c r="H22" s="25"/>
      <c r="I22" s="25"/>
      <c r="J22" s="25">
        <f t="shared" ref="J22" si="5">J17+J21</f>
        <v>39998487</v>
      </c>
      <c r="K22" s="25"/>
      <c r="L22" s="25"/>
      <c r="M22" s="25">
        <f t="shared" si="4"/>
        <v>35579462.000000007</v>
      </c>
      <c r="N22" s="25"/>
      <c r="O22" s="25"/>
      <c r="P22" s="25"/>
      <c r="Q22" s="25">
        <f t="shared" si="4"/>
        <v>34605749</v>
      </c>
      <c r="R22" s="25"/>
      <c r="S22" s="25"/>
      <c r="T22" s="25"/>
      <c r="U22" s="25">
        <v>30496860.999999996</v>
      </c>
      <c r="V22" s="25"/>
      <c r="W22" s="25"/>
      <c r="X22" s="25"/>
      <c r="Y22" s="25">
        <f t="shared" si="4"/>
        <v>22442457.999999996</v>
      </c>
      <c r="Z22" s="25"/>
      <c r="AA22" s="25"/>
      <c r="AB22" s="25"/>
      <c r="AC22" s="114">
        <f t="shared" si="4"/>
        <v>22451529</v>
      </c>
      <c r="AD22" s="114"/>
      <c r="AE22" s="114"/>
      <c r="AF22" s="114"/>
      <c r="AG22" s="114">
        <f>AG17+AG21</f>
        <v>21357574</v>
      </c>
      <c r="AH22" s="114"/>
      <c r="AI22" s="114"/>
      <c r="AJ22" s="114"/>
      <c r="AK22" s="114">
        <f t="shared" si="4"/>
        <v>22234350.000000004</v>
      </c>
      <c r="AL22" s="114"/>
      <c r="AM22" s="114"/>
      <c r="AN22" s="114"/>
      <c r="AO22" s="114">
        <f t="shared" si="4"/>
        <v>26562310</v>
      </c>
      <c r="AP22" s="114"/>
      <c r="AQ22" s="114"/>
      <c r="AR22" s="198"/>
      <c r="AS22" s="181">
        <f>AS17+AS21</f>
        <v>29485629.000000004</v>
      </c>
    </row>
    <row r="28" spans="1:45" x14ac:dyDescent="0.25">
      <c r="G28" s="110"/>
      <c r="H28" s="110"/>
      <c r="I28" s="110"/>
      <c r="J28" s="111"/>
      <c r="K28" s="111"/>
      <c r="L28" s="111"/>
      <c r="U28" s="111"/>
      <c r="V28" s="111"/>
      <c r="W28" s="111"/>
      <c r="X28" s="111"/>
    </row>
    <row r="29" spans="1:45" x14ac:dyDescent="0.25">
      <c r="G29" s="110"/>
      <c r="H29" s="110"/>
      <c r="I29" s="110"/>
      <c r="J29" s="112"/>
      <c r="K29" s="112"/>
      <c r="L29" s="112"/>
      <c r="M29" s="110"/>
      <c r="N29" s="110"/>
      <c r="O29" s="110"/>
      <c r="P29" s="110"/>
      <c r="Q29" s="108"/>
      <c r="R29" s="108"/>
      <c r="S29" s="108"/>
      <c r="T29" s="108"/>
      <c r="U29" s="111"/>
      <c r="V29" s="111"/>
      <c r="W29" s="111"/>
      <c r="X29" s="111"/>
      <c r="AC29" s="109"/>
      <c r="AD29" s="109"/>
      <c r="AE29" s="109"/>
      <c r="AF29" s="109"/>
    </row>
    <row r="30" spans="1:45" x14ac:dyDescent="0.25">
      <c r="G30" s="110"/>
      <c r="H30" s="110"/>
      <c r="I30" s="110"/>
      <c r="J30" s="112"/>
      <c r="K30" s="112"/>
      <c r="L30" s="112"/>
      <c r="M30" s="110"/>
      <c r="N30" s="110"/>
      <c r="O30" s="110"/>
      <c r="P30" s="110"/>
      <c r="Q30" s="108"/>
      <c r="R30" s="108"/>
      <c r="S30" s="108"/>
      <c r="T30" s="108"/>
      <c r="U30" s="111"/>
      <c r="V30" s="111"/>
      <c r="W30" s="111"/>
      <c r="X30" s="111"/>
      <c r="AC30" s="109"/>
      <c r="AD30" s="109"/>
      <c r="AE30" s="109"/>
      <c r="AF30" s="109"/>
    </row>
    <row r="31" spans="1:45" x14ac:dyDescent="0.25">
      <c r="G31" s="110"/>
      <c r="H31" s="110"/>
      <c r="I31" s="110"/>
      <c r="J31" s="112"/>
      <c r="K31" s="112"/>
      <c r="L31" s="112"/>
      <c r="M31" s="110"/>
      <c r="N31" s="110"/>
      <c r="O31" s="110"/>
      <c r="P31" s="110"/>
      <c r="Q31" s="108"/>
      <c r="R31" s="108"/>
      <c r="S31" s="108"/>
      <c r="T31" s="108"/>
      <c r="AC31" s="109"/>
      <c r="AD31" s="109"/>
      <c r="AE31" s="109"/>
      <c r="AF31" s="109"/>
    </row>
    <row r="32" spans="1:45" x14ac:dyDescent="0.25">
      <c r="G32" s="110"/>
      <c r="H32" s="110"/>
      <c r="I32" s="110"/>
      <c r="J32" s="112"/>
      <c r="K32" s="112"/>
      <c r="L32" s="112"/>
      <c r="M32" s="110"/>
      <c r="N32" s="110"/>
      <c r="O32" s="110"/>
      <c r="P32" s="110"/>
      <c r="Q32" s="108"/>
      <c r="R32" s="108"/>
      <c r="S32" s="108"/>
      <c r="T32" s="108"/>
      <c r="AC32" s="109"/>
      <c r="AD32" s="109"/>
      <c r="AE32" s="109"/>
      <c r="AF32" s="109"/>
    </row>
    <row r="33" spans="7:20" x14ac:dyDescent="0.25">
      <c r="G33" s="110"/>
      <c r="H33" s="110"/>
      <c r="I33" s="110"/>
      <c r="J33" s="112"/>
      <c r="K33" s="112"/>
      <c r="L33" s="112"/>
      <c r="M33" s="110"/>
      <c r="N33" s="110"/>
      <c r="O33" s="110"/>
      <c r="P33" s="110"/>
      <c r="Q33" s="108"/>
      <c r="R33" s="108"/>
      <c r="S33" s="108"/>
      <c r="T33" s="108"/>
    </row>
    <row r="34" spans="7:20" x14ac:dyDescent="0.25">
      <c r="G34" s="110"/>
      <c r="H34" s="110"/>
      <c r="I34" s="110"/>
      <c r="J34" s="112"/>
      <c r="K34" s="112"/>
      <c r="L34" s="112"/>
      <c r="M34" s="110"/>
      <c r="N34" s="110"/>
      <c r="O34" s="110"/>
      <c r="P34" s="110"/>
      <c r="Q34" s="108"/>
      <c r="R34" s="108"/>
      <c r="S34" s="108"/>
      <c r="T34" s="108"/>
    </row>
    <row r="35" spans="7:20" x14ac:dyDescent="0.25">
      <c r="J35" s="108"/>
      <c r="K35" s="108"/>
      <c r="L35" s="108"/>
      <c r="M35" s="110"/>
      <c r="N35" s="110"/>
      <c r="O35" s="110"/>
      <c r="P35" s="110"/>
      <c r="Q35" s="108"/>
      <c r="R35" s="108"/>
      <c r="S35" s="108"/>
      <c r="T35" s="108"/>
    </row>
    <row r="36" spans="7:20" x14ac:dyDescent="0.25">
      <c r="J36" s="108"/>
      <c r="K36" s="108"/>
      <c r="L36" s="108"/>
      <c r="M36" s="110"/>
      <c r="N36" s="110"/>
      <c r="O36" s="110"/>
      <c r="P36" s="110"/>
      <c r="Q36" s="108"/>
      <c r="R36" s="108"/>
      <c r="S36" s="108"/>
      <c r="T36" s="108"/>
    </row>
    <row r="37" spans="7:20" x14ac:dyDescent="0.25">
      <c r="J37" s="108"/>
      <c r="K37" s="108"/>
      <c r="L37" s="108"/>
      <c r="M37" s="110"/>
      <c r="N37" s="110"/>
      <c r="O37" s="110"/>
      <c r="P37" s="110"/>
      <c r="Q37" s="108"/>
      <c r="R37" s="108"/>
      <c r="S37" s="108"/>
      <c r="T37" s="108"/>
    </row>
    <row r="38" spans="7:20" x14ac:dyDescent="0.25">
      <c r="J38" s="108"/>
      <c r="K38" s="108"/>
      <c r="L38" s="108"/>
      <c r="M38" s="110"/>
      <c r="N38" s="110"/>
      <c r="O38" s="110"/>
      <c r="P38" s="110"/>
      <c r="Q38" s="108"/>
      <c r="R38" s="108"/>
      <c r="S38" s="108"/>
      <c r="T38" s="108"/>
    </row>
    <row r="39" spans="7:20" x14ac:dyDescent="0.25">
      <c r="J39" s="108"/>
      <c r="K39" s="108"/>
      <c r="L39" s="108"/>
      <c r="M39" s="110"/>
      <c r="N39" s="110"/>
      <c r="O39" s="110"/>
      <c r="P39" s="110"/>
      <c r="Q39" s="108"/>
      <c r="R39" s="108"/>
      <c r="S39" s="108"/>
      <c r="T39" s="108"/>
    </row>
    <row r="40" spans="7:20" x14ac:dyDescent="0.25">
      <c r="J40" s="108"/>
      <c r="K40" s="108"/>
      <c r="L40" s="108"/>
      <c r="M40" s="110"/>
      <c r="N40" s="110"/>
      <c r="O40" s="110"/>
      <c r="P40" s="110"/>
      <c r="Q40" s="108"/>
      <c r="R40" s="108"/>
      <c r="S40" s="108"/>
      <c r="T40" s="108"/>
    </row>
    <row r="41" spans="7:20" x14ac:dyDescent="0.25">
      <c r="J41" s="108"/>
      <c r="K41" s="108"/>
      <c r="L41" s="108"/>
      <c r="M41" s="110"/>
      <c r="N41" s="110"/>
      <c r="O41" s="110"/>
      <c r="P41" s="110"/>
      <c r="Q41" s="108"/>
      <c r="R41" s="108"/>
      <c r="S41" s="108"/>
      <c r="T41" s="108"/>
    </row>
    <row r="42" spans="7:20" x14ac:dyDescent="0.25">
      <c r="J42" s="108"/>
      <c r="K42" s="108"/>
      <c r="L42" s="108"/>
      <c r="M42" s="110"/>
      <c r="N42" s="110"/>
      <c r="O42" s="110"/>
      <c r="P42" s="110"/>
      <c r="Q42" s="108"/>
      <c r="R42" s="108"/>
      <c r="S42" s="108"/>
      <c r="T42" s="108"/>
    </row>
    <row r="43" spans="7:20" x14ac:dyDescent="0.25">
      <c r="J43" s="108"/>
      <c r="K43" s="108"/>
      <c r="L43" s="108"/>
      <c r="M43" s="110"/>
      <c r="N43" s="110"/>
      <c r="O43" s="110"/>
      <c r="P43" s="110"/>
      <c r="Q43" s="108"/>
      <c r="R43" s="108"/>
      <c r="S43" s="108"/>
      <c r="T43" s="108"/>
    </row>
    <row r="44" spans="7:20" x14ac:dyDescent="0.25">
      <c r="J44" s="108"/>
      <c r="K44" s="108"/>
      <c r="L44" s="108"/>
      <c r="M44" s="110"/>
      <c r="N44" s="110"/>
      <c r="O44" s="110"/>
      <c r="P44" s="110"/>
      <c r="Q44" s="108"/>
      <c r="R44" s="108"/>
      <c r="S44" s="108"/>
      <c r="T44" s="108"/>
    </row>
    <row r="45" spans="7:20" x14ac:dyDescent="0.25">
      <c r="J45" s="108"/>
      <c r="K45" s="108"/>
      <c r="L45" s="108"/>
      <c r="M45" s="110"/>
      <c r="N45" s="110"/>
      <c r="O45" s="110"/>
      <c r="P45" s="110"/>
      <c r="Q45" s="108"/>
      <c r="R45" s="108"/>
      <c r="S45" s="108"/>
      <c r="T45" s="108"/>
    </row>
    <row r="46" spans="7:20" x14ac:dyDescent="0.25">
      <c r="J46" s="108"/>
      <c r="K46" s="108"/>
      <c r="L46" s="108"/>
      <c r="M46" s="110"/>
      <c r="N46" s="110"/>
      <c r="O46" s="110"/>
      <c r="P46" s="110"/>
      <c r="Q46" s="108"/>
      <c r="R46" s="108"/>
      <c r="S46" s="108"/>
      <c r="T46" s="108"/>
    </row>
    <row r="47" spans="7:20" x14ac:dyDescent="0.25">
      <c r="J47" s="108"/>
      <c r="K47" s="108"/>
      <c r="L47" s="108"/>
      <c r="M47" s="110"/>
      <c r="N47" s="110"/>
      <c r="O47" s="110"/>
      <c r="P47" s="110"/>
      <c r="Q47" s="108"/>
      <c r="R47" s="108"/>
      <c r="S47" s="108"/>
      <c r="T47" s="108"/>
    </row>
    <row r="48" spans="7:20" x14ac:dyDescent="0.25">
      <c r="J48" s="108"/>
      <c r="K48" s="108"/>
      <c r="L48" s="108"/>
      <c r="M48" s="110"/>
      <c r="N48" s="110"/>
      <c r="O48" s="110"/>
      <c r="P48" s="110"/>
      <c r="Q48" s="108"/>
      <c r="R48" s="108"/>
      <c r="S48" s="108"/>
      <c r="T48" s="108"/>
    </row>
    <row r="49" spans="10:12" x14ac:dyDescent="0.25">
      <c r="J49" s="108"/>
      <c r="K49" s="108"/>
      <c r="L49" s="108"/>
    </row>
    <row r="50" spans="10:12" x14ac:dyDescent="0.25">
      <c r="J50" s="108"/>
      <c r="K50" s="108"/>
      <c r="L50" s="108"/>
    </row>
  </sheetData>
  <mergeCells count="9">
    <mergeCell ref="A18:A20"/>
    <mergeCell ref="A21:B21"/>
    <mergeCell ref="A22:B22"/>
    <mergeCell ref="A2:AS2"/>
    <mergeCell ref="A4:A11"/>
    <mergeCell ref="B4:AS4"/>
    <mergeCell ref="B10:AS10"/>
    <mergeCell ref="A17:B17"/>
    <mergeCell ref="A12:A16"/>
  </mergeCells>
  <conditionalFormatting sqref="G49:I50 Q29:T48">
    <cfRule type="containsText" dxfId="2" priority="1" operator="containsText" text="сн-2">
      <formula>NOT(ISERROR(SEARCH("сн-2",G29)))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H1" zoomScale="85" zoomScaleNormal="85" workbookViewId="0">
      <selection activeCell="N19" sqref="N19:N20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7.7109375" customWidth="1"/>
    <col min="8" max="8" width="19.7109375" customWidth="1"/>
    <col min="9" max="9" width="20.140625" customWidth="1"/>
    <col min="10" max="10" width="19.7109375" customWidth="1"/>
    <col min="11" max="11" width="20" customWidth="1"/>
    <col min="12" max="12" width="19" customWidth="1"/>
    <col min="13" max="13" width="21.42578125" customWidth="1"/>
    <col min="14" max="14" width="24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17" t="s">
        <v>49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9.25" thickBot="1" x14ac:dyDescent="0.3">
      <c r="A3" s="56" t="s">
        <v>0</v>
      </c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</row>
    <row r="4" spans="1:14" ht="19.5" customHeight="1" thickBot="1" x14ac:dyDescent="0.3">
      <c r="A4" s="269" t="s">
        <v>46</v>
      </c>
      <c r="B4" s="272" t="s">
        <v>25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5"/>
    </row>
    <row r="5" spans="1:14" ht="19.5" customHeight="1" x14ac:dyDescent="0.25">
      <c r="A5" s="270"/>
      <c r="B5" s="174" t="s">
        <v>42</v>
      </c>
      <c r="C5" s="66">
        <v>177250.99999999997</v>
      </c>
      <c r="D5" s="66">
        <v>38998.000000000007</v>
      </c>
      <c r="E5" s="66">
        <v>26651</v>
      </c>
      <c r="F5" s="66">
        <v>144359</v>
      </c>
      <c r="G5" s="66">
        <v>152769</v>
      </c>
      <c r="H5" s="66">
        <v>103241.99999999999</v>
      </c>
      <c r="I5" s="66">
        <v>92636.000000000015</v>
      </c>
      <c r="J5" s="66">
        <v>124762</v>
      </c>
      <c r="K5" s="66">
        <v>145630.00000000003</v>
      </c>
      <c r="L5" s="66">
        <v>134738</v>
      </c>
      <c r="M5" s="66">
        <v>143058</v>
      </c>
      <c r="N5" s="169">
        <v>199447</v>
      </c>
    </row>
    <row r="6" spans="1:14" ht="19.5" customHeight="1" x14ac:dyDescent="0.25">
      <c r="A6" s="270"/>
      <c r="B6" s="175" t="s">
        <v>14</v>
      </c>
      <c r="C6" s="199">
        <v>26196813</v>
      </c>
      <c r="D6" s="199">
        <v>22890294.000000004</v>
      </c>
      <c r="E6" s="199">
        <v>24978590.999999996</v>
      </c>
      <c r="F6" s="199">
        <v>22239816</v>
      </c>
      <c r="G6" s="199">
        <v>21370746.000000004</v>
      </c>
      <c r="H6" s="199">
        <v>21384474</v>
      </c>
      <c r="I6" s="199">
        <v>21937500</v>
      </c>
      <c r="J6" s="199">
        <v>21253410</v>
      </c>
      <c r="K6" s="199">
        <v>21059011.000000004</v>
      </c>
      <c r="L6" s="199">
        <v>22548198.000000004</v>
      </c>
      <c r="M6" s="199">
        <v>24667275</v>
      </c>
      <c r="N6" s="165">
        <v>27021442.000000004</v>
      </c>
    </row>
    <row r="7" spans="1:14" ht="19.5" customHeight="1" x14ac:dyDescent="0.25">
      <c r="A7" s="270"/>
      <c r="B7" s="175" t="s">
        <v>15</v>
      </c>
      <c r="C7" s="199">
        <v>1142723</v>
      </c>
      <c r="D7" s="199">
        <v>2334350.9999999995</v>
      </c>
      <c r="E7" s="199">
        <v>2414055</v>
      </c>
      <c r="F7" s="199">
        <v>936502</v>
      </c>
      <c r="G7" s="199">
        <v>577547.99999999988</v>
      </c>
      <c r="H7" s="199">
        <v>468666</v>
      </c>
      <c r="I7" s="199">
        <v>471051.99999999994</v>
      </c>
      <c r="J7" s="199">
        <v>812509</v>
      </c>
      <c r="K7" s="199">
        <v>683584</v>
      </c>
      <c r="L7" s="199">
        <v>993403</v>
      </c>
      <c r="M7" s="199">
        <v>1215345</v>
      </c>
      <c r="N7" s="165">
        <v>1409771</v>
      </c>
    </row>
    <row r="8" spans="1:14" ht="19.5" customHeight="1" x14ac:dyDescent="0.25">
      <c r="A8" s="270"/>
      <c r="B8" s="175" t="s">
        <v>16</v>
      </c>
      <c r="C8" s="199">
        <v>962011.00000000012</v>
      </c>
      <c r="D8" s="199">
        <v>857244.99999999988</v>
      </c>
      <c r="E8" s="199">
        <v>848214.99999999988</v>
      </c>
      <c r="F8" s="199">
        <v>554297</v>
      </c>
      <c r="G8" s="199">
        <v>369998.00000000006</v>
      </c>
      <c r="H8" s="199">
        <v>286724</v>
      </c>
      <c r="I8" s="199">
        <v>270141</v>
      </c>
      <c r="J8" s="199">
        <v>268528</v>
      </c>
      <c r="K8" s="199">
        <v>357166</v>
      </c>
      <c r="L8" s="199">
        <v>640341</v>
      </c>
      <c r="M8" s="199">
        <v>778422</v>
      </c>
      <c r="N8" s="165">
        <v>1006638</v>
      </c>
    </row>
    <row r="9" spans="1:14" ht="19.5" customHeight="1" thickBot="1" x14ac:dyDescent="0.3">
      <c r="A9" s="270"/>
      <c r="B9" s="176" t="s">
        <v>17</v>
      </c>
      <c r="C9" s="67">
        <v>63417</v>
      </c>
      <c r="D9" s="67">
        <v>58167</v>
      </c>
      <c r="E9" s="67">
        <v>60438</v>
      </c>
      <c r="F9" s="67">
        <v>52220</v>
      </c>
      <c r="G9" s="67">
        <v>27342.000000000004</v>
      </c>
      <c r="H9" s="67">
        <v>14673</v>
      </c>
      <c r="I9" s="67">
        <v>14179</v>
      </c>
      <c r="J9" s="67">
        <v>13196</v>
      </c>
      <c r="K9" s="67">
        <v>23423</v>
      </c>
      <c r="L9" s="67">
        <v>42020</v>
      </c>
      <c r="M9" s="67">
        <v>46638</v>
      </c>
      <c r="N9" s="167">
        <v>51763.999999999993</v>
      </c>
    </row>
    <row r="10" spans="1:14" ht="19.5" customHeight="1" thickBot="1" x14ac:dyDescent="0.3">
      <c r="A10" s="270"/>
      <c r="B10" s="276" t="s">
        <v>26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9"/>
    </row>
    <row r="11" spans="1:14" ht="19.5" customHeight="1" thickBot="1" x14ac:dyDescent="0.3">
      <c r="A11" s="271"/>
      <c r="B11" s="177"/>
      <c r="C11" s="171">
        <v>22107</v>
      </c>
      <c r="D11" s="171">
        <v>17241</v>
      </c>
      <c r="E11" s="171">
        <v>16195.999999999998</v>
      </c>
      <c r="F11" s="171">
        <v>11178</v>
      </c>
      <c r="G11" s="171">
        <v>4795</v>
      </c>
      <c r="H11" s="171">
        <v>8647</v>
      </c>
      <c r="I11" s="171">
        <v>4817</v>
      </c>
      <c r="J11" s="171">
        <v>3907</v>
      </c>
      <c r="K11" s="171">
        <v>5832</v>
      </c>
      <c r="L11" s="171">
        <v>4336</v>
      </c>
      <c r="M11" s="171">
        <v>11190.999999999998</v>
      </c>
      <c r="N11" s="173">
        <v>17303</v>
      </c>
    </row>
    <row r="12" spans="1:14" ht="19.5" customHeight="1" x14ac:dyDescent="0.25">
      <c r="A12" s="282" t="s">
        <v>34</v>
      </c>
      <c r="B12" s="178" t="s">
        <v>42</v>
      </c>
      <c r="C12" s="63">
        <v>6.0999999999999999E-2</v>
      </c>
      <c r="D12" s="63">
        <v>6.2E-2</v>
      </c>
      <c r="E12" s="63">
        <v>0.04</v>
      </c>
      <c r="F12" s="63">
        <v>5.8000000000000003E-2</v>
      </c>
      <c r="G12" s="63">
        <v>0.05</v>
      </c>
      <c r="H12" s="63">
        <v>4.8000000000000001E-2</v>
      </c>
      <c r="I12" s="63">
        <v>4.5999999999999999E-2</v>
      </c>
      <c r="J12" s="63">
        <v>5.6000000000000001E-2</v>
      </c>
      <c r="K12" s="63">
        <v>5.1999999999999998E-2</v>
      </c>
      <c r="L12" s="63">
        <v>3.9E-2</v>
      </c>
      <c r="M12" s="63">
        <v>6.9000000000000006E-2</v>
      </c>
      <c r="N12" s="119">
        <v>0.06</v>
      </c>
    </row>
    <row r="13" spans="1:14" ht="19.5" customHeight="1" x14ac:dyDescent="0.25">
      <c r="A13" s="246"/>
      <c r="B13" s="175" t="s">
        <v>14</v>
      </c>
      <c r="C13" s="64">
        <v>40.078999999999994</v>
      </c>
      <c r="D13" s="64">
        <v>39.441000000000003</v>
      </c>
      <c r="E13" s="64">
        <v>38.376999999999995</v>
      </c>
      <c r="F13" s="64">
        <v>33.481000000000002</v>
      </c>
      <c r="G13" s="64">
        <v>33.273000000000003</v>
      </c>
      <c r="H13" s="64">
        <v>34.327999999999996</v>
      </c>
      <c r="I13" s="64">
        <v>35.132999999999996</v>
      </c>
      <c r="J13" s="64">
        <v>34.454000000000001</v>
      </c>
      <c r="K13" s="64">
        <v>34.970000000000006</v>
      </c>
      <c r="L13" s="64">
        <v>35.646999999999998</v>
      </c>
      <c r="M13" s="64">
        <v>38.934999999999995</v>
      </c>
      <c r="N13" s="120">
        <v>41.189</v>
      </c>
    </row>
    <row r="14" spans="1:14" ht="19.5" customHeight="1" x14ac:dyDescent="0.25">
      <c r="A14" s="246"/>
      <c r="B14" s="175" t="s">
        <v>15</v>
      </c>
      <c r="C14" s="64">
        <v>1.742</v>
      </c>
      <c r="D14" s="64">
        <v>3.9579999999999997</v>
      </c>
      <c r="E14" s="64">
        <v>3.6640000000000001</v>
      </c>
      <c r="F14" s="64">
        <v>1.466</v>
      </c>
      <c r="G14" s="64">
        <v>0.89300000000000002</v>
      </c>
      <c r="H14" s="64">
        <v>0.81899999999999995</v>
      </c>
      <c r="I14" s="64">
        <v>0.78300000000000003</v>
      </c>
      <c r="J14" s="64">
        <v>1.2599999999999998</v>
      </c>
      <c r="K14" s="64">
        <v>1.1609999999999998</v>
      </c>
      <c r="L14" s="64">
        <v>1.577</v>
      </c>
      <c r="M14" s="64">
        <v>1.944</v>
      </c>
      <c r="N14" s="120">
        <v>2.1379999999999999</v>
      </c>
    </row>
    <row r="15" spans="1:14" ht="19.5" customHeight="1" x14ac:dyDescent="0.25">
      <c r="A15" s="246"/>
      <c r="B15" s="175" t="s">
        <v>16</v>
      </c>
      <c r="C15" s="64">
        <v>1.3079999999999998</v>
      </c>
      <c r="D15" s="64">
        <v>1.3290000000000002</v>
      </c>
      <c r="E15" s="64">
        <v>1.1829999999999998</v>
      </c>
      <c r="F15" s="64">
        <v>0.68199999999999994</v>
      </c>
      <c r="G15" s="64">
        <v>0.443</v>
      </c>
      <c r="H15" s="64">
        <v>0.36899999999999999</v>
      </c>
      <c r="I15" s="64">
        <v>0.36199999999999999</v>
      </c>
      <c r="J15" s="64">
        <v>0.33600000000000002</v>
      </c>
      <c r="K15" s="64">
        <v>0.56900000000000006</v>
      </c>
      <c r="L15" s="64">
        <v>0.91399999999999992</v>
      </c>
      <c r="M15" s="64">
        <v>1.0840000000000001</v>
      </c>
      <c r="N15" s="120">
        <v>1.363</v>
      </c>
    </row>
    <row r="16" spans="1:14" ht="19.5" customHeight="1" thickBot="1" x14ac:dyDescent="0.3">
      <c r="A16" s="283"/>
      <c r="B16" s="176" t="s">
        <v>17</v>
      </c>
      <c r="C16" s="65">
        <v>7.0999999999999994E-2</v>
      </c>
      <c r="D16" s="65">
        <v>6.5000000000000002E-2</v>
      </c>
      <c r="E16" s="65">
        <v>6.7000000000000004E-2</v>
      </c>
      <c r="F16" s="65">
        <v>6.2E-2</v>
      </c>
      <c r="G16" s="65">
        <v>3.5999999999999997E-2</v>
      </c>
      <c r="H16" s="65">
        <v>2.5999999999999999E-2</v>
      </c>
      <c r="I16" s="65">
        <v>2.3E-2</v>
      </c>
      <c r="J16" s="65">
        <v>2.1999999999999999E-2</v>
      </c>
      <c r="K16" s="65">
        <v>0.04</v>
      </c>
      <c r="L16" s="65">
        <v>5.6000000000000001E-2</v>
      </c>
      <c r="M16" s="65">
        <v>6.2E-2</v>
      </c>
      <c r="N16" s="121">
        <v>6.4000000000000001E-2</v>
      </c>
    </row>
    <row r="17" spans="1:14" ht="19.5" customHeight="1" thickBot="1" x14ac:dyDescent="0.3">
      <c r="A17" s="280" t="s">
        <v>18</v>
      </c>
      <c r="B17" s="281"/>
      <c r="C17" s="79">
        <f t="shared" ref="C17:N17" si="0">SUM(C5:C9,C11)</f>
        <v>28564322</v>
      </c>
      <c r="D17" s="79">
        <f t="shared" si="0"/>
        <v>26196296.000000004</v>
      </c>
      <c r="E17" s="79">
        <f t="shared" si="0"/>
        <v>28344145.999999996</v>
      </c>
      <c r="F17" s="79">
        <f>SUM(F5:F9,F11)</f>
        <v>23938372</v>
      </c>
      <c r="G17" s="79">
        <f t="shared" si="0"/>
        <v>22503198.000000004</v>
      </c>
      <c r="H17" s="79">
        <f t="shared" si="0"/>
        <v>22266426</v>
      </c>
      <c r="I17" s="79">
        <f t="shared" si="0"/>
        <v>22790325</v>
      </c>
      <c r="J17" s="79">
        <f t="shared" si="0"/>
        <v>22476312</v>
      </c>
      <c r="K17" s="79">
        <f t="shared" si="0"/>
        <v>22274646.000000004</v>
      </c>
      <c r="L17" s="79">
        <f t="shared" si="0"/>
        <v>24363036.000000004</v>
      </c>
      <c r="M17" s="79">
        <f t="shared" si="0"/>
        <v>26861929</v>
      </c>
      <c r="N17" s="80">
        <f t="shared" si="0"/>
        <v>29706365.000000004</v>
      </c>
    </row>
    <row r="18" spans="1:14" ht="19.5" customHeight="1" x14ac:dyDescent="0.25">
      <c r="A18" s="262" t="s">
        <v>44</v>
      </c>
      <c r="B18" s="178" t="s">
        <v>15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/>
      <c r="N18" s="169"/>
    </row>
    <row r="19" spans="1:14" ht="19.5" customHeight="1" x14ac:dyDescent="0.25">
      <c r="A19" s="263"/>
      <c r="B19" s="175" t="s">
        <v>16</v>
      </c>
      <c r="C19" s="199">
        <v>431631</v>
      </c>
      <c r="D19" s="199">
        <v>430325</v>
      </c>
      <c r="E19" s="199">
        <v>428484</v>
      </c>
      <c r="F19" s="199">
        <v>399396</v>
      </c>
      <c r="G19" s="199">
        <v>355218</v>
      </c>
      <c r="H19" s="199">
        <v>368907</v>
      </c>
      <c r="I19" s="199">
        <v>342151</v>
      </c>
      <c r="J19" s="199">
        <v>317969</v>
      </c>
      <c r="K19" s="199">
        <v>317969</v>
      </c>
      <c r="L19" s="199">
        <v>470177</v>
      </c>
      <c r="M19" s="199">
        <v>480322</v>
      </c>
      <c r="N19" s="165">
        <v>480228</v>
      </c>
    </row>
    <row r="20" spans="1:14" ht="33.75" customHeight="1" thickBot="1" x14ac:dyDescent="0.3">
      <c r="A20" s="264"/>
      <c r="B20" s="176" t="s">
        <v>17</v>
      </c>
      <c r="C20" s="67">
        <v>8654</v>
      </c>
      <c r="D20" s="67">
        <v>6536</v>
      </c>
      <c r="E20" s="67">
        <v>5626</v>
      </c>
      <c r="F20" s="67">
        <v>4912</v>
      </c>
      <c r="G20" s="67">
        <v>3678</v>
      </c>
      <c r="H20" s="67">
        <v>3480</v>
      </c>
      <c r="I20" s="67">
        <v>2923</v>
      </c>
      <c r="J20" s="67">
        <v>2523</v>
      </c>
      <c r="K20" s="67">
        <v>2523</v>
      </c>
      <c r="L20" s="67">
        <v>5202</v>
      </c>
      <c r="M20" s="67">
        <v>8407</v>
      </c>
      <c r="N20" s="167">
        <v>9919</v>
      </c>
    </row>
    <row r="21" spans="1:14" ht="19.5" customHeight="1" thickBot="1" x14ac:dyDescent="0.3">
      <c r="A21" s="265" t="s">
        <v>18</v>
      </c>
      <c r="B21" s="266"/>
      <c r="C21" s="83">
        <f t="shared" ref="C21:N21" si="1">C18+C20+C19</f>
        <v>440285</v>
      </c>
      <c r="D21" s="83">
        <f t="shared" si="1"/>
        <v>436861</v>
      </c>
      <c r="E21" s="83">
        <f t="shared" ref="E21" si="2">E18+E20+E19</f>
        <v>434110</v>
      </c>
      <c r="F21" s="83">
        <f t="shared" si="1"/>
        <v>404308</v>
      </c>
      <c r="G21" s="83">
        <f t="shared" si="1"/>
        <v>358896</v>
      </c>
      <c r="H21" s="83">
        <f t="shared" si="1"/>
        <v>372387</v>
      </c>
      <c r="I21" s="83">
        <f t="shared" si="1"/>
        <v>345074</v>
      </c>
      <c r="J21" s="83">
        <f t="shared" si="1"/>
        <v>320492</v>
      </c>
      <c r="K21" s="83">
        <f t="shared" si="1"/>
        <v>320492</v>
      </c>
      <c r="L21" s="83">
        <f t="shared" si="1"/>
        <v>475379</v>
      </c>
      <c r="M21" s="83">
        <f t="shared" si="1"/>
        <v>488729</v>
      </c>
      <c r="N21" s="84">
        <f t="shared" si="1"/>
        <v>490147</v>
      </c>
    </row>
    <row r="22" spans="1:14" ht="19.5" customHeight="1" thickBot="1" x14ac:dyDescent="0.3">
      <c r="A22" s="267" t="s">
        <v>19</v>
      </c>
      <c r="B22" s="268"/>
      <c r="C22" s="25">
        <f t="shared" ref="C22:M22" si="3">C17+C21</f>
        <v>29004607</v>
      </c>
      <c r="D22" s="25">
        <f t="shared" si="3"/>
        <v>26633157.000000004</v>
      </c>
      <c r="E22" s="25">
        <f t="shared" ref="E22" si="4">E17+E21</f>
        <v>28778255.999999996</v>
      </c>
      <c r="F22" s="25">
        <f t="shared" si="3"/>
        <v>24342680</v>
      </c>
      <c r="G22" s="25">
        <f t="shared" si="3"/>
        <v>22862094.000000004</v>
      </c>
      <c r="H22" s="25">
        <f t="shared" si="3"/>
        <v>22638813</v>
      </c>
      <c r="I22" s="25">
        <f t="shared" si="3"/>
        <v>23135399</v>
      </c>
      <c r="J22" s="114">
        <f t="shared" si="3"/>
        <v>22796804</v>
      </c>
      <c r="K22" s="114">
        <f>K17+K21</f>
        <v>22595138.000000004</v>
      </c>
      <c r="L22" s="114">
        <f t="shared" si="3"/>
        <v>24838415.000000004</v>
      </c>
      <c r="M22" s="114">
        <f t="shared" si="3"/>
        <v>27350658</v>
      </c>
      <c r="N22" s="181">
        <f>N17+N21</f>
        <v>30196512.000000004</v>
      </c>
    </row>
    <row r="28" spans="1:14" x14ac:dyDescent="0.25">
      <c r="D28" s="110"/>
      <c r="E28" s="111"/>
      <c r="H28" s="111"/>
    </row>
    <row r="29" spans="1:14" x14ac:dyDescent="0.25">
      <c r="D29" s="110"/>
      <c r="E29" s="112"/>
      <c r="F29" s="110"/>
      <c r="G29" s="108"/>
      <c r="H29" s="111"/>
      <c r="J29" s="109"/>
    </row>
    <row r="30" spans="1:14" x14ac:dyDescent="0.25">
      <c r="D30" s="110"/>
      <c r="E30" s="112"/>
      <c r="F30" s="110"/>
      <c r="G30" s="108"/>
      <c r="H30" s="111"/>
      <c r="J30" s="109"/>
    </row>
    <row r="31" spans="1:14" x14ac:dyDescent="0.25">
      <c r="D31" s="110"/>
      <c r="E31" s="112"/>
      <c r="F31" s="110"/>
      <c r="G31" s="108"/>
      <c r="J31" s="109"/>
    </row>
    <row r="32" spans="1:14" x14ac:dyDescent="0.25">
      <c r="D32" s="110"/>
      <c r="E32" s="112"/>
      <c r="F32" s="110"/>
      <c r="G32" s="108"/>
      <c r="J32" s="109"/>
    </row>
    <row r="33" spans="4:7" x14ac:dyDescent="0.25">
      <c r="D33" s="110"/>
      <c r="E33" s="112"/>
      <c r="F33" s="110"/>
      <c r="G33" s="108"/>
    </row>
    <row r="34" spans="4:7" x14ac:dyDescent="0.25">
      <c r="D34" s="110"/>
      <c r="E34" s="112"/>
      <c r="F34" s="110"/>
      <c r="G34" s="108"/>
    </row>
    <row r="35" spans="4:7" x14ac:dyDescent="0.25">
      <c r="E35" s="108"/>
      <c r="F35" s="110"/>
      <c r="G35" s="108"/>
    </row>
    <row r="36" spans="4:7" x14ac:dyDescent="0.25">
      <c r="E36" s="108"/>
      <c r="F36" s="110"/>
      <c r="G36" s="108"/>
    </row>
    <row r="37" spans="4:7" x14ac:dyDescent="0.25">
      <c r="E37" s="108"/>
      <c r="F37" s="110"/>
      <c r="G37" s="108"/>
    </row>
    <row r="38" spans="4:7" x14ac:dyDescent="0.25">
      <c r="E38" s="108"/>
      <c r="F38" s="110"/>
      <c r="G38" s="108"/>
    </row>
    <row r="39" spans="4:7" x14ac:dyDescent="0.25">
      <c r="E39" s="108"/>
      <c r="F39" s="110"/>
      <c r="G39" s="108"/>
    </row>
    <row r="40" spans="4:7" x14ac:dyDescent="0.25">
      <c r="E40" s="108"/>
      <c r="F40" s="110"/>
      <c r="G40" s="108"/>
    </row>
    <row r="41" spans="4:7" x14ac:dyDescent="0.25">
      <c r="E41" s="108"/>
      <c r="F41" s="110"/>
      <c r="G41" s="108"/>
    </row>
    <row r="42" spans="4:7" x14ac:dyDescent="0.25">
      <c r="E42" s="108"/>
      <c r="F42" s="110"/>
      <c r="G42" s="108"/>
    </row>
    <row r="43" spans="4:7" x14ac:dyDescent="0.25">
      <c r="E43" s="108"/>
      <c r="F43" s="110"/>
      <c r="G43" s="108"/>
    </row>
    <row r="44" spans="4:7" x14ac:dyDescent="0.25">
      <c r="E44" s="108"/>
      <c r="F44" s="110"/>
      <c r="G44" s="108"/>
    </row>
    <row r="45" spans="4:7" x14ac:dyDescent="0.25">
      <c r="E45" s="108"/>
      <c r="F45" s="110"/>
      <c r="G45" s="108"/>
    </row>
    <row r="46" spans="4:7" x14ac:dyDescent="0.25">
      <c r="E46" s="108"/>
      <c r="F46" s="110"/>
      <c r="G46" s="108"/>
    </row>
    <row r="47" spans="4:7" x14ac:dyDescent="0.25">
      <c r="E47" s="108"/>
      <c r="F47" s="110"/>
      <c r="G47" s="108"/>
    </row>
    <row r="48" spans="4:7" x14ac:dyDescent="0.25">
      <c r="E48" s="108"/>
      <c r="F48" s="110"/>
      <c r="G48" s="108"/>
    </row>
    <row r="49" spans="5:5" x14ac:dyDescent="0.25">
      <c r="E49" s="108"/>
    </row>
    <row r="50" spans="5:5" x14ac:dyDescent="0.25">
      <c r="E50" s="108"/>
    </row>
  </sheetData>
  <mergeCells count="9">
    <mergeCell ref="A18:A20"/>
    <mergeCell ref="A21:B21"/>
    <mergeCell ref="A22:B22"/>
    <mergeCell ref="A2:N2"/>
    <mergeCell ref="A4:A11"/>
    <mergeCell ref="B4:N4"/>
    <mergeCell ref="B10:N10"/>
    <mergeCell ref="A12:A16"/>
    <mergeCell ref="A17:B17"/>
  </mergeCells>
  <conditionalFormatting sqref="D49:D50 G29:G48">
    <cfRule type="containsText" dxfId="1" priority="1" operator="containsText" text="сн-2">
      <formula>NOT(ISERROR(SEARCH("сн-2",D29)))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85" zoomScaleNormal="85" workbookViewId="0">
      <selection activeCell="N21" sqref="N21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7.7109375" customWidth="1"/>
    <col min="8" max="8" width="19.7109375" customWidth="1"/>
    <col min="9" max="9" width="20.140625" customWidth="1"/>
    <col min="10" max="10" width="19.7109375" customWidth="1"/>
    <col min="11" max="11" width="20" customWidth="1"/>
    <col min="12" max="12" width="19" customWidth="1"/>
    <col min="13" max="13" width="21.42578125" customWidth="1"/>
    <col min="14" max="14" width="24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17" t="s">
        <v>50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9.25" thickBot="1" x14ac:dyDescent="0.3">
      <c r="A3" s="56" t="s">
        <v>0</v>
      </c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</row>
    <row r="4" spans="1:14" ht="19.5" customHeight="1" thickBot="1" x14ac:dyDescent="0.3">
      <c r="A4" s="269" t="s">
        <v>46</v>
      </c>
      <c r="B4" s="272" t="s">
        <v>25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5"/>
    </row>
    <row r="5" spans="1:14" ht="19.5" customHeight="1" x14ac:dyDescent="0.25">
      <c r="A5" s="270"/>
      <c r="B5" s="174" t="s">
        <v>42</v>
      </c>
      <c r="C5" s="66">
        <v>166351</v>
      </c>
      <c r="D5" s="66">
        <v>161553</v>
      </c>
      <c r="E5" s="66">
        <v>132010.00000000003</v>
      </c>
      <c r="F5" s="66">
        <v>129715</v>
      </c>
      <c r="G5" s="66">
        <v>133434</v>
      </c>
      <c r="H5" s="66">
        <v>94206</v>
      </c>
      <c r="I5" s="66">
        <v>183868</v>
      </c>
      <c r="J5" s="66">
        <v>162942.99999999997</v>
      </c>
      <c r="K5" s="66">
        <v>309414.99999999994</v>
      </c>
      <c r="L5" s="66">
        <v>140801</v>
      </c>
      <c r="M5" s="66">
        <v>150284</v>
      </c>
      <c r="N5" s="169">
        <v>187994</v>
      </c>
    </row>
    <row r="6" spans="1:14" ht="19.5" customHeight="1" x14ac:dyDescent="0.25">
      <c r="A6" s="270"/>
      <c r="B6" s="175" t="s">
        <v>14</v>
      </c>
      <c r="C6" s="200">
        <v>27634747</v>
      </c>
      <c r="D6" s="200">
        <v>25161942.000000004</v>
      </c>
      <c r="E6" s="200">
        <v>24998415</v>
      </c>
      <c r="F6" s="200">
        <v>22951846.999999996</v>
      </c>
      <c r="G6" s="200">
        <v>23175540.999999996</v>
      </c>
      <c r="H6" s="200">
        <v>20751747</v>
      </c>
      <c r="I6" s="200">
        <v>20157496</v>
      </c>
      <c r="J6" s="200">
        <v>20937351.999999996</v>
      </c>
      <c r="K6" s="200">
        <v>20260606</v>
      </c>
      <c r="L6" s="200">
        <v>21925502</v>
      </c>
      <c r="M6" s="200">
        <v>24516899</v>
      </c>
      <c r="N6" s="165">
        <v>25459113</v>
      </c>
    </row>
    <row r="7" spans="1:14" ht="19.5" customHeight="1" x14ac:dyDescent="0.25">
      <c r="A7" s="270"/>
      <c r="B7" s="175" t="s">
        <v>15</v>
      </c>
      <c r="C7" s="200">
        <v>1271699.9999999998</v>
      </c>
      <c r="D7" s="200">
        <v>1116183</v>
      </c>
      <c r="E7" s="200">
        <v>1049334.9999999998</v>
      </c>
      <c r="F7" s="200">
        <v>891589</v>
      </c>
      <c r="G7" s="200">
        <v>703729</v>
      </c>
      <c r="H7" s="200">
        <v>408946</v>
      </c>
      <c r="I7" s="200">
        <v>408109.99999999994</v>
      </c>
      <c r="J7" s="200">
        <v>454789.00000000006</v>
      </c>
      <c r="K7" s="200">
        <v>618718</v>
      </c>
      <c r="L7" s="200">
        <v>1153936</v>
      </c>
      <c r="M7" s="200">
        <v>1140744</v>
      </c>
      <c r="N7" s="165">
        <v>1552034</v>
      </c>
    </row>
    <row r="8" spans="1:14" ht="19.5" customHeight="1" x14ac:dyDescent="0.25">
      <c r="A8" s="270"/>
      <c r="B8" s="175" t="s">
        <v>16</v>
      </c>
      <c r="C8" s="200">
        <v>1003373.9999999999</v>
      </c>
      <c r="D8" s="200">
        <v>913249</v>
      </c>
      <c r="E8" s="200">
        <v>731085</v>
      </c>
      <c r="F8" s="200">
        <v>507370</v>
      </c>
      <c r="G8" s="200">
        <v>496180</v>
      </c>
      <c r="H8" s="200">
        <v>175600</v>
      </c>
      <c r="I8" s="200">
        <v>220937</v>
      </c>
      <c r="J8" s="200">
        <v>281487</v>
      </c>
      <c r="K8" s="200">
        <v>275932</v>
      </c>
      <c r="L8" s="200">
        <v>546216</v>
      </c>
      <c r="M8" s="200">
        <v>698215</v>
      </c>
      <c r="N8" s="165">
        <v>731873</v>
      </c>
    </row>
    <row r="9" spans="1:14" ht="19.5" customHeight="1" thickBot="1" x14ac:dyDescent="0.3">
      <c r="A9" s="270"/>
      <c r="B9" s="176" t="s">
        <v>17</v>
      </c>
      <c r="C9" s="67">
        <v>51773</v>
      </c>
      <c r="D9" s="67">
        <v>48321</v>
      </c>
      <c r="E9" s="67">
        <v>49607</v>
      </c>
      <c r="F9" s="67">
        <v>43510.000000000007</v>
      </c>
      <c r="G9" s="67">
        <v>37729</v>
      </c>
      <c r="H9" s="67">
        <v>21328</v>
      </c>
      <c r="I9" s="67">
        <v>21779</v>
      </c>
      <c r="J9" s="67">
        <v>14831</v>
      </c>
      <c r="K9" s="67">
        <v>23579</v>
      </c>
      <c r="L9" s="67">
        <v>44199</v>
      </c>
      <c r="M9" s="67">
        <v>43762</v>
      </c>
      <c r="N9" s="167">
        <v>45811</v>
      </c>
    </row>
    <row r="10" spans="1:14" ht="19.5" customHeight="1" thickBot="1" x14ac:dyDescent="0.3">
      <c r="A10" s="270"/>
      <c r="B10" s="276" t="s">
        <v>26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9"/>
    </row>
    <row r="11" spans="1:14" ht="19.5" customHeight="1" thickBot="1" x14ac:dyDescent="0.3">
      <c r="A11" s="271"/>
      <c r="B11" s="177"/>
      <c r="C11" s="171">
        <v>18706.170000000002</v>
      </c>
      <c r="D11" s="171">
        <v>15987.96</v>
      </c>
      <c r="E11" s="171">
        <v>12919.869999999999</v>
      </c>
      <c r="F11" s="171">
        <v>11439.3</v>
      </c>
      <c r="G11" s="171">
        <v>7759.47</v>
      </c>
      <c r="H11" s="171">
        <v>3091.52</v>
      </c>
      <c r="I11" s="171">
        <v>3091.0470000000005</v>
      </c>
      <c r="J11" s="171">
        <v>2748.37</v>
      </c>
      <c r="K11" s="171">
        <v>4062.7930000000001</v>
      </c>
      <c r="L11" s="171">
        <v>7111.7690000000002</v>
      </c>
      <c r="M11" s="171">
        <v>10789</v>
      </c>
      <c r="N11" s="173">
        <v>13461.82</v>
      </c>
    </row>
    <row r="12" spans="1:14" ht="19.5" customHeight="1" x14ac:dyDescent="0.25">
      <c r="A12" s="282" t="s">
        <v>34</v>
      </c>
      <c r="B12" s="178" t="s">
        <v>42</v>
      </c>
      <c r="C12" s="63">
        <v>6.7000000000000004E-2</v>
      </c>
      <c r="D12" s="63">
        <v>4.9000000000000002E-2</v>
      </c>
      <c r="E12" s="63">
        <v>3.5000000000000003E-2</v>
      </c>
      <c r="F12" s="63">
        <v>3.5000000000000003E-2</v>
      </c>
      <c r="G12" s="63">
        <v>0.05</v>
      </c>
      <c r="H12" s="63">
        <v>4.7E-2</v>
      </c>
      <c r="I12" s="63">
        <v>3.7999999999999999E-2</v>
      </c>
      <c r="J12" s="63">
        <v>5.0999999999999997E-2</v>
      </c>
      <c r="K12" s="63">
        <v>2.9000000000000001E-2</v>
      </c>
      <c r="L12" s="63">
        <v>5.7000000000000002E-2</v>
      </c>
      <c r="M12" s="63">
        <v>0.05</v>
      </c>
      <c r="N12" s="119">
        <v>5.0999999999999997E-2</v>
      </c>
    </row>
    <row r="13" spans="1:14" ht="19.5" customHeight="1" x14ac:dyDescent="0.25">
      <c r="A13" s="246"/>
      <c r="B13" s="175" t="s">
        <v>14</v>
      </c>
      <c r="C13" s="64">
        <v>42.186</v>
      </c>
      <c r="D13" s="64">
        <v>42.148000000000003</v>
      </c>
      <c r="E13" s="64">
        <v>39.605999999999995</v>
      </c>
      <c r="F13" s="64">
        <v>36.753</v>
      </c>
      <c r="G13" s="64">
        <v>35.883000000000003</v>
      </c>
      <c r="H13" s="64">
        <v>36.223999999999997</v>
      </c>
      <c r="I13" s="64">
        <v>33.151000000000003</v>
      </c>
      <c r="J13" s="64">
        <v>34.196000000000005</v>
      </c>
      <c r="K13" s="64">
        <v>33.146000000000001</v>
      </c>
      <c r="L13" s="64">
        <v>34.889000000000003</v>
      </c>
      <c r="M13" s="64">
        <v>39.383000000000003</v>
      </c>
      <c r="N13" s="120">
        <v>40.625999999999998</v>
      </c>
    </row>
    <row r="14" spans="1:14" ht="19.5" customHeight="1" x14ac:dyDescent="0.25">
      <c r="A14" s="246"/>
      <c r="B14" s="175" t="s">
        <v>15</v>
      </c>
      <c r="C14" s="64">
        <v>1.806</v>
      </c>
      <c r="D14" s="64">
        <v>1.8260000000000001</v>
      </c>
      <c r="E14" s="64">
        <v>1.583</v>
      </c>
      <c r="F14" s="64">
        <v>1.4129999999999998</v>
      </c>
      <c r="G14" s="64">
        <v>1.0429999999999999</v>
      </c>
      <c r="H14" s="64">
        <v>0.70599999999999996</v>
      </c>
      <c r="I14" s="64">
        <v>0.629</v>
      </c>
      <c r="J14" s="64">
        <v>0.71099999999999997</v>
      </c>
      <c r="K14" s="64">
        <v>1.0449999999999999</v>
      </c>
      <c r="L14" s="64">
        <v>1.8540000000000001</v>
      </c>
      <c r="M14" s="64">
        <v>1.8839999999999999</v>
      </c>
      <c r="N14" s="120">
        <v>2.3620000000000001</v>
      </c>
    </row>
    <row r="15" spans="1:14" ht="19.5" customHeight="1" x14ac:dyDescent="0.25">
      <c r="A15" s="246"/>
      <c r="B15" s="175" t="s">
        <v>16</v>
      </c>
      <c r="C15" s="64">
        <v>1.3460000000000001</v>
      </c>
      <c r="D15" s="64">
        <v>1.3659999999999999</v>
      </c>
      <c r="E15" s="64">
        <v>1.0189999999999999</v>
      </c>
      <c r="F15" s="64">
        <v>0.625</v>
      </c>
      <c r="G15" s="64">
        <v>0.61399999999999999</v>
      </c>
      <c r="H15" s="64">
        <v>0.22599999999999998</v>
      </c>
      <c r="I15" s="64">
        <v>0.28700000000000003</v>
      </c>
      <c r="J15" s="64">
        <v>0.34100000000000003</v>
      </c>
      <c r="K15" s="64">
        <v>0.44800000000000001</v>
      </c>
      <c r="L15" s="64">
        <v>0.747</v>
      </c>
      <c r="M15" s="64">
        <v>0.96399999999999997</v>
      </c>
      <c r="N15" s="120">
        <v>0.99299999999999999</v>
      </c>
    </row>
    <row r="16" spans="1:14" ht="19.5" customHeight="1" thickBot="1" x14ac:dyDescent="0.3">
      <c r="A16" s="283"/>
      <c r="B16" s="176" t="s">
        <v>17</v>
      </c>
      <c r="C16" s="65">
        <v>5.3999999999999999E-2</v>
      </c>
      <c r="D16" s="65">
        <v>5.3999999999999999E-2</v>
      </c>
      <c r="E16" s="65">
        <v>5.5E-2</v>
      </c>
      <c r="F16" s="65">
        <v>4.7E-2</v>
      </c>
      <c r="G16" s="65">
        <v>0.04</v>
      </c>
      <c r="H16" s="65">
        <v>2.3E-2</v>
      </c>
      <c r="I16" s="65">
        <v>2.3E-2</v>
      </c>
      <c r="J16" s="65">
        <v>1.4E-2</v>
      </c>
      <c r="K16" s="65">
        <v>2.7E-2</v>
      </c>
      <c r="L16" s="65">
        <v>5.0999999999999997E-2</v>
      </c>
      <c r="M16" s="65">
        <v>5.0999999999999997E-2</v>
      </c>
      <c r="N16" s="121">
        <v>4.9000000000000002E-2</v>
      </c>
    </row>
    <row r="17" spans="1:14" ht="19.5" customHeight="1" thickBot="1" x14ac:dyDescent="0.3">
      <c r="A17" s="280" t="s">
        <v>18</v>
      </c>
      <c r="B17" s="281"/>
      <c r="C17" s="79">
        <f t="shared" ref="C17:N17" si="0">SUM(C5:C9,C11)</f>
        <v>30146651.170000002</v>
      </c>
      <c r="D17" s="79">
        <f t="shared" si="0"/>
        <v>27417235.960000005</v>
      </c>
      <c r="E17" s="79">
        <f t="shared" si="0"/>
        <v>26973371.870000001</v>
      </c>
      <c r="F17" s="79">
        <f>SUM(F5:F9,F11)</f>
        <v>24535470.299999997</v>
      </c>
      <c r="G17" s="79">
        <f t="shared" si="0"/>
        <v>24554372.469999995</v>
      </c>
      <c r="H17" s="79">
        <f t="shared" si="0"/>
        <v>21454918.52</v>
      </c>
      <c r="I17" s="79">
        <f t="shared" si="0"/>
        <v>20995281.046999998</v>
      </c>
      <c r="J17" s="79">
        <f t="shared" si="0"/>
        <v>21854150.369999997</v>
      </c>
      <c r="K17" s="79">
        <f t="shared" si="0"/>
        <v>21492312.793000001</v>
      </c>
      <c r="L17" s="79">
        <f t="shared" si="0"/>
        <v>23817765.769000001</v>
      </c>
      <c r="M17" s="79">
        <f t="shared" si="0"/>
        <v>26560693</v>
      </c>
      <c r="N17" s="80">
        <f t="shared" si="0"/>
        <v>27990286.82</v>
      </c>
    </row>
    <row r="18" spans="1:14" ht="19.5" customHeight="1" x14ac:dyDescent="0.25">
      <c r="A18" s="262" t="s">
        <v>44</v>
      </c>
      <c r="B18" s="178" t="s">
        <v>15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169">
        <v>0</v>
      </c>
    </row>
    <row r="19" spans="1:14" ht="19.5" customHeight="1" x14ac:dyDescent="0.25">
      <c r="A19" s="263"/>
      <c r="B19" s="175" t="s">
        <v>16</v>
      </c>
      <c r="C19" s="200">
        <v>497442</v>
      </c>
      <c r="D19" s="200">
        <v>481490</v>
      </c>
      <c r="E19" s="200">
        <v>438442</v>
      </c>
      <c r="F19" s="200">
        <v>398688</v>
      </c>
      <c r="G19" s="200">
        <v>398688</v>
      </c>
      <c r="H19" s="200">
        <v>323155</v>
      </c>
      <c r="I19" s="200">
        <v>323155</v>
      </c>
      <c r="J19" s="200">
        <v>337366</v>
      </c>
      <c r="K19" s="200">
        <v>361941</v>
      </c>
      <c r="L19" s="200">
        <v>393737</v>
      </c>
      <c r="M19" s="200">
        <v>433040</v>
      </c>
      <c r="N19" s="165">
        <v>461676</v>
      </c>
    </row>
    <row r="20" spans="1:14" ht="33.75" customHeight="1" thickBot="1" x14ac:dyDescent="0.3">
      <c r="A20" s="264"/>
      <c r="B20" s="176" t="s">
        <v>17</v>
      </c>
      <c r="C20" s="67">
        <v>9663</v>
      </c>
      <c r="D20" s="67">
        <v>9328</v>
      </c>
      <c r="E20" s="67">
        <v>5659</v>
      </c>
      <c r="F20" s="67">
        <v>4927</v>
      </c>
      <c r="G20" s="67">
        <v>4927</v>
      </c>
      <c r="H20" s="67">
        <v>3644</v>
      </c>
      <c r="I20" s="67">
        <v>3644</v>
      </c>
      <c r="J20" s="67">
        <v>2267</v>
      </c>
      <c r="K20" s="67">
        <v>2827</v>
      </c>
      <c r="L20" s="67">
        <v>4812</v>
      </c>
      <c r="M20" s="67">
        <v>5373</v>
      </c>
      <c r="N20" s="167">
        <v>6874</v>
      </c>
    </row>
    <row r="21" spans="1:14" ht="19.5" customHeight="1" thickBot="1" x14ac:dyDescent="0.3">
      <c r="A21" s="265" t="s">
        <v>18</v>
      </c>
      <c r="B21" s="266"/>
      <c r="C21" s="83">
        <f t="shared" ref="C21:N21" si="1">C18+C20+C19</f>
        <v>507105</v>
      </c>
      <c r="D21" s="83">
        <f t="shared" si="1"/>
        <v>490818</v>
      </c>
      <c r="E21" s="83">
        <f t="shared" si="1"/>
        <v>444101</v>
      </c>
      <c r="F21" s="83">
        <f t="shared" si="1"/>
        <v>403615</v>
      </c>
      <c r="G21" s="83">
        <f t="shared" si="1"/>
        <v>403615</v>
      </c>
      <c r="H21" s="83">
        <f t="shared" si="1"/>
        <v>326799</v>
      </c>
      <c r="I21" s="83">
        <f t="shared" si="1"/>
        <v>326799</v>
      </c>
      <c r="J21" s="83">
        <f t="shared" si="1"/>
        <v>339633</v>
      </c>
      <c r="K21" s="83">
        <f t="shared" si="1"/>
        <v>364768</v>
      </c>
      <c r="L21" s="83">
        <f t="shared" si="1"/>
        <v>398549</v>
      </c>
      <c r="M21" s="83">
        <f t="shared" si="1"/>
        <v>438413</v>
      </c>
      <c r="N21" s="84">
        <f t="shared" si="1"/>
        <v>468550</v>
      </c>
    </row>
    <row r="22" spans="1:14" ht="19.5" customHeight="1" thickBot="1" x14ac:dyDescent="0.3">
      <c r="A22" s="267" t="s">
        <v>19</v>
      </c>
      <c r="B22" s="268"/>
      <c r="C22" s="25">
        <f t="shared" ref="C22:M22" si="2">C17+C21</f>
        <v>30653756.170000002</v>
      </c>
      <c r="D22" s="25">
        <f t="shared" si="2"/>
        <v>27908053.960000005</v>
      </c>
      <c r="E22" s="25">
        <f t="shared" si="2"/>
        <v>27417472.870000001</v>
      </c>
      <c r="F22" s="25">
        <f t="shared" si="2"/>
        <v>24939085.299999997</v>
      </c>
      <c r="G22" s="25">
        <f t="shared" si="2"/>
        <v>24957987.469999995</v>
      </c>
      <c r="H22" s="25">
        <f t="shared" si="2"/>
        <v>21781717.52</v>
      </c>
      <c r="I22" s="25">
        <f t="shared" si="2"/>
        <v>21322080.046999998</v>
      </c>
      <c r="J22" s="114">
        <f t="shared" si="2"/>
        <v>22193783.369999997</v>
      </c>
      <c r="K22" s="114">
        <f>K17+K21</f>
        <v>21857080.793000001</v>
      </c>
      <c r="L22" s="114">
        <f t="shared" si="2"/>
        <v>24216314.769000001</v>
      </c>
      <c r="M22" s="114">
        <f t="shared" si="2"/>
        <v>26999106</v>
      </c>
      <c r="N22" s="181">
        <f>N17+N21</f>
        <v>28458836.82</v>
      </c>
    </row>
    <row r="28" spans="1:14" x14ac:dyDescent="0.25">
      <c r="D28" s="110"/>
      <c r="E28" s="111"/>
      <c r="H28" s="111"/>
    </row>
    <row r="29" spans="1:14" x14ac:dyDescent="0.25">
      <c r="D29" s="110"/>
      <c r="E29" s="112"/>
      <c r="F29" s="110"/>
      <c r="G29" s="108"/>
      <c r="H29" s="111"/>
      <c r="J29" s="109"/>
    </row>
    <row r="30" spans="1:14" x14ac:dyDescent="0.25">
      <c r="D30" s="110"/>
      <c r="E30" s="112"/>
      <c r="F30" s="110"/>
      <c r="G30" s="108"/>
      <c r="H30" s="111"/>
      <c r="J30" s="109"/>
    </row>
    <row r="31" spans="1:14" x14ac:dyDescent="0.25">
      <c r="D31" s="110"/>
      <c r="E31" s="112"/>
      <c r="F31" s="110"/>
      <c r="G31" s="108"/>
      <c r="J31" s="109"/>
    </row>
    <row r="32" spans="1:14" x14ac:dyDescent="0.25">
      <c r="E32" s="112"/>
      <c r="F32" s="110"/>
      <c r="G32" s="108"/>
      <c r="J32" s="109"/>
    </row>
    <row r="33" spans="5:7" x14ac:dyDescent="0.25">
      <c r="E33" s="112"/>
      <c r="F33" s="110"/>
      <c r="G33" s="108"/>
    </row>
    <row r="34" spans="5:7" x14ac:dyDescent="0.25">
      <c r="E34" s="112"/>
      <c r="F34" s="110"/>
      <c r="G34" s="108"/>
    </row>
    <row r="35" spans="5:7" x14ac:dyDescent="0.25">
      <c r="E35" s="108"/>
      <c r="F35" s="110"/>
      <c r="G35" s="108"/>
    </row>
    <row r="36" spans="5:7" x14ac:dyDescent="0.25">
      <c r="E36" s="108"/>
      <c r="F36" s="110"/>
      <c r="G36" s="108"/>
    </row>
    <row r="37" spans="5:7" x14ac:dyDescent="0.25">
      <c r="E37" s="108"/>
      <c r="F37" s="110"/>
      <c r="G37" s="108"/>
    </row>
    <row r="38" spans="5:7" x14ac:dyDescent="0.25">
      <c r="E38" s="108"/>
      <c r="F38" s="110"/>
      <c r="G38" s="108"/>
    </row>
    <row r="39" spans="5:7" x14ac:dyDescent="0.25">
      <c r="E39" s="108"/>
      <c r="F39" s="110"/>
      <c r="G39" s="108"/>
    </row>
    <row r="40" spans="5:7" x14ac:dyDescent="0.25">
      <c r="E40" s="108"/>
      <c r="F40" s="110"/>
      <c r="G40" s="108"/>
    </row>
    <row r="41" spans="5:7" x14ac:dyDescent="0.25">
      <c r="E41" s="108"/>
      <c r="F41" s="110"/>
      <c r="G41" s="108"/>
    </row>
    <row r="42" spans="5:7" x14ac:dyDescent="0.25">
      <c r="E42" s="108"/>
      <c r="F42" s="110"/>
      <c r="G42" s="108"/>
    </row>
    <row r="43" spans="5:7" x14ac:dyDescent="0.25">
      <c r="E43" s="108"/>
      <c r="F43" s="110"/>
      <c r="G43" s="108"/>
    </row>
    <row r="44" spans="5:7" x14ac:dyDescent="0.25">
      <c r="E44" s="108"/>
      <c r="F44" s="110"/>
      <c r="G44" s="108"/>
    </row>
    <row r="45" spans="5:7" x14ac:dyDescent="0.25">
      <c r="E45" s="108"/>
      <c r="F45" s="110"/>
      <c r="G45" s="108"/>
    </row>
    <row r="46" spans="5:7" x14ac:dyDescent="0.25">
      <c r="E46" s="108"/>
      <c r="F46" s="110"/>
      <c r="G46" s="108"/>
    </row>
    <row r="47" spans="5:7" x14ac:dyDescent="0.25">
      <c r="E47" s="108"/>
      <c r="F47" s="110"/>
      <c r="G47" s="108"/>
    </row>
    <row r="48" spans="5:7" x14ac:dyDescent="0.25">
      <c r="E48" s="108"/>
      <c r="F48" s="110"/>
      <c r="G48" s="108"/>
    </row>
    <row r="49" spans="5:5" x14ac:dyDescent="0.25">
      <c r="E49" s="108"/>
    </row>
    <row r="50" spans="5:5" x14ac:dyDescent="0.25">
      <c r="E50" s="108"/>
    </row>
  </sheetData>
  <mergeCells count="9">
    <mergeCell ref="A18:A20"/>
    <mergeCell ref="A21:B21"/>
    <mergeCell ref="A22:B22"/>
    <mergeCell ref="A2:N2"/>
    <mergeCell ref="A4:A11"/>
    <mergeCell ref="B4:N4"/>
    <mergeCell ref="B10:N10"/>
    <mergeCell ref="A12:A16"/>
    <mergeCell ref="A17:B17"/>
  </mergeCells>
  <conditionalFormatting sqref="D49:D50 G29:G48">
    <cfRule type="containsText" dxfId="0" priority="1" operator="containsText" text="сн-2">
      <formula>NOT(ISERROR(SEARCH("сн-2",D29)))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F19" sqref="F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3" t="s">
        <v>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204" t="s">
        <v>21</v>
      </c>
      <c r="B4" s="206" t="s">
        <v>25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</row>
    <row r="5" spans="1:14" ht="22.5" customHeight="1" x14ac:dyDescent="0.25">
      <c r="A5" s="205"/>
      <c r="B5" s="5" t="s">
        <v>14</v>
      </c>
      <c r="C5" s="3">
        <v>22321212</v>
      </c>
      <c r="D5" s="3">
        <v>20329034</v>
      </c>
      <c r="E5" s="3">
        <v>25276015</v>
      </c>
      <c r="F5" s="3">
        <v>23679605</v>
      </c>
      <c r="G5" s="3">
        <v>21583471</v>
      </c>
      <c r="H5" s="3">
        <v>20507136</v>
      </c>
      <c r="I5" s="3">
        <v>20520478</v>
      </c>
      <c r="J5" s="3">
        <v>20478586</v>
      </c>
      <c r="K5" s="3">
        <v>20617164.999999985</v>
      </c>
      <c r="L5" s="3">
        <v>20938506.999999929</v>
      </c>
      <c r="M5" s="3">
        <v>21220859</v>
      </c>
      <c r="N5" s="3">
        <v>22632777</v>
      </c>
    </row>
    <row r="6" spans="1:14" ht="22.5" customHeight="1" x14ac:dyDescent="0.25">
      <c r="A6" s="205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205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5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5"/>
      <c r="B9" s="206" t="s">
        <v>26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8"/>
    </row>
    <row r="10" spans="1:14" ht="22.5" customHeight="1" x14ac:dyDescent="0.25">
      <c r="A10" s="205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01" t="s">
        <v>18</v>
      </c>
      <c r="B11" s="202"/>
      <c r="C11" s="9">
        <f t="shared" ref="C11:N11" si="0">SUM(C5:C8,C10)</f>
        <v>22321212</v>
      </c>
      <c r="D11" s="9">
        <f t="shared" si="0"/>
        <v>20329034</v>
      </c>
      <c r="E11" s="9">
        <f t="shared" si="0"/>
        <v>25276015</v>
      </c>
      <c r="F11" s="9">
        <f t="shared" si="0"/>
        <v>23679605</v>
      </c>
      <c r="G11" s="9">
        <f t="shared" si="0"/>
        <v>21583471</v>
      </c>
      <c r="H11" s="9">
        <f t="shared" si="0"/>
        <v>20507136</v>
      </c>
      <c r="I11" s="9">
        <f t="shared" si="0"/>
        <v>20520478</v>
      </c>
      <c r="J11" s="9">
        <f t="shared" si="0"/>
        <v>20478586</v>
      </c>
      <c r="K11" s="9">
        <f t="shared" si="0"/>
        <v>20617164.999999985</v>
      </c>
      <c r="L11" s="9">
        <f t="shared" si="0"/>
        <v>20938506.999999929</v>
      </c>
      <c r="M11" s="9">
        <f t="shared" si="0"/>
        <v>21220859</v>
      </c>
      <c r="N11" s="9">
        <f t="shared" si="0"/>
        <v>22632777</v>
      </c>
    </row>
    <row r="12" spans="1:14" ht="42.75" customHeight="1" x14ac:dyDescent="0.25">
      <c r="A12" s="209" t="s">
        <v>22</v>
      </c>
      <c r="B12" s="5" t="s">
        <v>16</v>
      </c>
      <c r="C12" s="3">
        <v>209821</v>
      </c>
      <c r="D12" s="3">
        <v>208670</v>
      </c>
      <c r="E12" s="3">
        <v>148960</v>
      </c>
      <c r="F12" s="3">
        <v>170330</v>
      </c>
      <c r="G12" s="3">
        <v>109028</v>
      </c>
      <c r="H12" s="3">
        <v>83135</v>
      </c>
      <c r="I12" s="3">
        <v>97142</v>
      </c>
      <c r="J12" s="3">
        <v>92733</v>
      </c>
      <c r="K12" s="3">
        <v>101118</v>
      </c>
      <c r="L12" s="3">
        <v>115019</v>
      </c>
      <c r="M12" s="3">
        <v>115019</v>
      </c>
      <c r="N12" s="3">
        <v>177679</v>
      </c>
    </row>
    <row r="13" spans="1:14" ht="48.75" customHeight="1" x14ac:dyDescent="0.25">
      <c r="A13" s="210"/>
      <c r="B13" s="5" t="s">
        <v>17</v>
      </c>
      <c r="C13" s="3">
        <v>0</v>
      </c>
      <c r="D13" s="3">
        <v>946</v>
      </c>
      <c r="E13" s="3">
        <v>918</v>
      </c>
      <c r="F13" s="3">
        <v>678</v>
      </c>
      <c r="G13" s="3">
        <v>457</v>
      </c>
      <c r="H13" s="3">
        <v>131</v>
      </c>
      <c r="I13" s="3">
        <v>111</v>
      </c>
      <c r="J13" s="3">
        <v>112</v>
      </c>
      <c r="K13" s="3">
        <v>368</v>
      </c>
      <c r="L13" s="3">
        <v>681</v>
      </c>
      <c r="M13" s="3">
        <v>681</v>
      </c>
      <c r="N13" s="3">
        <v>1015</v>
      </c>
    </row>
    <row r="14" spans="1:14" ht="24" customHeight="1" x14ac:dyDescent="0.25">
      <c r="A14" s="201" t="s">
        <v>18</v>
      </c>
      <c r="B14" s="202"/>
      <c r="C14" s="9">
        <f>C12+C13</f>
        <v>209821</v>
      </c>
      <c r="D14" s="9">
        <f t="shared" ref="D14:N14" si="1">D12+D13</f>
        <v>209616</v>
      </c>
      <c r="E14" s="9">
        <f t="shared" si="1"/>
        <v>149878</v>
      </c>
      <c r="F14" s="9">
        <f t="shared" si="1"/>
        <v>171008</v>
      </c>
      <c r="G14" s="9">
        <f t="shared" si="1"/>
        <v>109485</v>
      </c>
      <c r="H14" s="9">
        <f t="shared" si="1"/>
        <v>83266</v>
      </c>
      <c r="I14" s="9">
        <f t="shared" si="1"/>
        <v>97253</v>
      </c>
      <c r="J14" s="9">
        <f t="shared" si="1"/>
        <v>92845</v>
      </c>
      <c r="K14" s="9">
        <f t="shared" si="1"/>
        <v>101486</v>
      </c>
      <c r="L14" s="9">
        <f t="shared" si="1"/>
        <v>115700</v>
      </c>
      <c r="M14" s="9">
        <f t="shared" si="1"/>
        <v>115700</v>
      </c>
      <c r="N14" s="9">
        <f t="shared" si="1"/>
        <v>178694</v>
      </c>
    </row>
    <row r="15" spans="1:14" s="10" customFormat="1" ht="22.5" customHeight="1" x14ac:dyDescent="0.2">
      <c r="A15" s="201" t="s">
        <v>19</v>
      </c>
      <c r="B15" s="202"/>
      <c r="C15" s="9">
        <f>C11+C14</f>
        <v>22531033</v>
      </c>
      <c r="D15" s="9">
        <f t="shared" ref="D15:N15" si="2">D11+D14</f>
        <v>20538650</v>
      </c>
      <c r="E15" s="9">
        <f t="shared" si="2"/>
        <v>25425893</v>
      </c>
      <c r="F15" s="9">
        <f t="shared" si="2"/>
        <v>23850613</v>
      </c>
      <c r="G15" s="9">
        <f t="shared" si="2"/>
        <v>21692956</v>
      </c>
      <c r="H15" s="9">
        <f t="shared" si="2"/>
        <v>20590402</v>
      </c>
      <c r="I15" s="9">
        <f t="shared" si="2"/>
        <v>20617731</v>
      </c>
      <c r="J15" s="9">
        <f t="shared" si="2"/>
        <v>20571431</v>
      </c>
      <c r="K15" s="9">
        <f t="shared" si="2"/>
        <v>20718650.999999985</v>
      </c>
      <c r="L15" s="9">
        <f t="shared" si="2"/>
        <v>21054206.999999929</v>
      </c>
      <c r="M15" s="9">
        <f t="shared" si="2"/>
        <v>21336559</v>
      </c>
      <c r="N15" s="9">
        <f t="shared" si="2"/>
        <v>22811471</v>
      </c>
    </row>
  </sheetData>
  <mergeCells count="8">
    <mergeCell ref="A14:B14"/>
    <mergeCell ref="A15:B15"/>
    <mergeCell ref="A2:N2"/>
    <mergeCell ref="A4:A10"/>
    <mergeCell ref="B4:N4"/>
    <mergeCell ref="B9:N9"/>
    <mergeCell ref="A11:B11"/>
    <mergeCell ref="A12:A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zoomScale="70" zoomScaleNormal="70" workbookViewId="0">
      <selection activeCell="A21" sqref="A21:XFD34"/>
    </sheetView>
  </sheetViews>
  <sheetFormatPr defaultColWidth="9.140625" defaultRowHeight="22.5" customHeight="1" x14ac:dyDescent="0.25"/>
  <cols>
    <col min="1" max="1" width="24.85546875" style="1" customWidth="1"/>
    <col min="2" max="2" width="22.85546875" style="1" bestFit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90.42578125" style="1" bestFit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thickBot="1" x14ac:dyDescent="0.3">
      <c r="A2" s="217" t="s">
        <v>20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s="2" customFormat="1" ht="33" customHeight="1" thickBot="1" x14ac:dyDescent="0.3">
      <c r="A3" s="36" t="s">
        <v>0</v>
      </c>
      <c r="B3" s="37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  <c r="K3" s="38" t="s">
        <v>10</v>
      </c>
      <c r="L3" s="38" t="s">
        <v>11</v>
      </c>
      <c r="M3" s="38" t="s">
        <v>12</v>
      </c>
      <c r="N3" s="39" t="s">
        <v>13</v>
      </c>
    </row>
    <row r="4" spans="1:14" ht="22.5" customHeight="1" x14ac:dyDescent="0.25">
      <c r="A4" s="218" t="s">
        <v>21</v>
      </c>
      <c r="B4" s="219" t="s">
        <v>25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1"/>
    </row>
    <row r="5" spans="1:14" ht="22.5" customHeight="1" x14ac:dyDescent="0.25">
      <c r="A5" s="218"/>
      <c r="B5" s="19" t="s">
        <v>14</v>
      </c>
      <c r="C5" s="3">
        <f>C21+C22</f>
        <v>24742875</v>
      </c>
      <c r="D5" s="3">
        <f t="shared" ref="D5:N5" si="0">D21+D22</f>
        <v>20903647</v>
      </c>
      <c r="E5" s="3">
        <f t="shared" si="0"/>
        <v>25004234</v>
      </c>
      <c r="F5" s="3">
        <f t="shared" si="0"/>
        <v>21659272</v>
      </c>
      <c r="G5" s="3">
        <f t="shared" si="0"/>
        <v>21481151</v>
      </c>
      <c r="H5" s="3">
        <f t="shared" si="0"/>
        <v>20872240</v>
      </c>
      <c r="I5" s="3">
        <f t="shared" si="0"/>
        <v>21599985.000000004</v>
      </c>
      <c r="J5" s="3">
        <f t="shared" si="0"/>
        <v>21279290.000000007</v>
      </c>
      <c r="K5" s="3">
        <f t="shared" si="0"/>
        <v>19591106</v>
      </c>
      <c r="L5" s="3">
        <f t="shared" si="0"/>
        <v>22370114</v>
      </c>
      <c r="M5" s="3">
        <f t="shared" si="0"/>
        <v>23695002</v>
      </c>
      <c r="N5" s="11">
        <f t="shared" si="0"/>
        <v>25325882</v>
      </c>
    </row>
    <row r="6" spans="1:14" ht="22.5" customHeight="1" x14ac:dyDescent="0.25">
      <c r="A6" s="218"/>
      <c r="B6" s="19" t="s">
        <v>15</v>
      </c>
      <c r="C6" s="3">
        <f>C23</f>
        <v>1198589</v>
      </c>
      <c r="D6" s="3">
        <f t="shared" ref="D6:N6" si="1">D23</f>
        <v>904831</v>
      </c>
      <c r="E6" s="3">
        <f t="shared" si="1"/>
        <v>953766</v>
      </c>
      <c r="F6" s="3">
        <f t="shared" si="1"/>
        <v>708348</v>
      </c>
      <c r="G6" s="3">
        <f t="shared" si="1"/>
        <v>515142</v>
      </c>
      <c r="H6" s="3">
        <f t="shared" si="1"/>
        <v>441251</v>
      </c>
      <c r="I6" s="3">
        <f t="shared" si="1"/>
        <v>455642</v>
      </c>
      <c r="J6" s="3">
        <f t="shared" si="1"/>
        <v>431785</v>
      </c>
      <c r="K6" s="3">
        <f t="shared" si="1"/>
        <v>492487</v>
      </c>
      <c r="L6" s="3">
        <f t="shared" si="1"/>
        <v>730762</v>
      </c>
      <c r="M6" s="3">
        <f t="shared" si="1"/>
        <v>846246</v>
      </c>
      <c r="N6" s="11">
        <f t="shared" si="1"/>
        <v>936711</v>
      </c>
    </row>
    <row r="7" spans="1:14" ht="22.5" customHeight="1" x14ac:dyDescent="0.25">
      <c r="A7" s="218"/>
      <c r="B7" s="19" t="s">
        <v>16</v>
      </c>
      <c r="C7" s="3">
        <f>C24</f>
        <v>1484921</v>
      </c>
      <c r="D7" s="3">
        <f t="shared" ref="D7:N7" si="2">D24</f>
        <v>1366169</v>
      </c>
      <c r="E7" s="3">
        <f t="shared" si="2"/>
        <v>1134844</v>
      </c>
      <c r="F7" s="3">
        <f t="shared" si="2"/>
        <v>1073236</v>
      </c>
      <c r="G7" s="3">
        <f t="shared" si="2"/>
        <v>642980</v>
      </c>
      <c r="H7" s="3">
        <f t="shared" si="2"/>
        <v>509690</v>
      </c>
      <c r="I7" s="3">
        <f t="shared" si="2"/>
        <v>547587</v>
      </c>
      <c r="J7" s="3">
        <f t="shared" si="2"/>
        <v>596733</v>
      </c>
      <c r="K7" s="3">
        <f t="shared" si="2"/>
        <v>715017</v>
      </c>
      <c r="L7" s="3">
        <f t="shared" si="2"/>
        <v>955935</v>
      </c>
      <c r="M7" s="3">
        <f t="shared" si="2"/>
        <v>1238024</v>
      </c>
      <c r="N7" s="11">
        <f t="shared" si="2"/>
        <v>1339283</v>
      </c>
    </row>
    <row r="8" spans="1:14" ht="22.5" customHeight="1" thickBot="1" x14ac:dyDescent="0.3">
      <c r="A8" s="218"/>
      <c r="B8" s="27" t="s">
        <v>17</v>
      </c>
      <c r="C8" s="14">
        <f>C25</f>
        <v>116589</v>
      </c>
      <c r="D8" s="14">
        <f t="shared" ref="D8:N8" si="3">D25</f>
        <v>128478</v>
      </c>
      <c r="E8" s="14">
        <f t="shared" si="3"/>
        <v>107163</v>
      </c>
      <c r="F8" s="14">
        <f t="shared" si="3"/>
        <v>97607</v>
      </c>
      <c r="G8" s="14">
        <f t="shared" si="3"/>
        <v>58628</v>
      </c>
      <c r="H8" s="14">
        <f t="shared" si="3"/>
        <v>38836</v>
      </c>
      <c r="I8" s="14">
        <f t="shared" si="3"/>
        <v>29613</v>
      </c>
      <c r="J8" s="14">
        <f t="shared" si="3"/>
        <v>42277</v>
      </c>
      <c r="K8" s="14">
        <f t="shared" si="3"/>
        <v>63079</v>
      </c>
      <c r="L8" s="14">
        <f t="shared" si="3"/>
        <v>84119</v>
      </c>
      <c r="M8" s="14">
        <f t="shared" si="3"/>
        <v>115875</v>
      </c>
      <c r="N8" s="15">
        <f t="shared" si="3"/>
        <v>97617</v>
      </c>
    </row>
    <row r="9" spans="1:14" ht="22.5" customHeight="1" thickBot="1" x14ac:dyDescent="0.3">
      <c r="A9" s="218"/>
      <c r="B9" s="222" t="s">
        <v>26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4"/>
    </row>
    <row r="10" spans="1:14" ht="22.5" customHeight="1" thickBot="1" x14ac:dyDescent="0.3">
      <c r="A10" s="218"/>
      <c r="B10" s="40"/>
      <c r="C10" s="41">
        <f>C26</f>
        <v>12314</v>
      </c>
      <c r="D10" s="41">
        <f t="shared" ref="D10:N10" si="4">D26</f>
        <v>18721</v>
      </c>
      <c r="E10" s="41">
        <f t="shared" si="4"/>
        <v>15483</v>
      </c>
      <c r="F10" s="41">
        <f t="shared" si="4"/>
        <v>14640</v>
      </c>
      <c r="G10" s="41">
        <f t="shared" si="4"/>
        <v>24326</v>
      </c>
      <c r="H10" s="41">
        <f t="shared" si="4"/>
        <v>8095</v>
      </c>
      <c r="I10" s="41">
        <f t="shared" si="4"/>
        <v>11271</v>
      </c>
      <c r="J10" s="41">
        <f t="shared" si="4"/>
        <v>4365</v>
      </c>
      <c r="K10" s="41">
        <f t="shared" si="4"/>
        <v>6844</v>
      </c>
      <c r="L10" s="41">
        <f t="shared" si="4"/>
        <v>12043</v>
      </c>
      <c r="M10" s="41">
        <f t="shared" si="4"/>
        <v>16371</v>
      </c>
      <c r="N10" s="42">
        <f t="shared" si="4"/>
        <v>21442</v>
      </c>
    </row>
    <row r="11" spans="1:14" ht="22.5" customHeight="1" x14ac:dyDescent="0.25">
      <c r="A11" s="227" t="s">
        <v>34</v>
      </c>
      <c r="B11" s="16" t="s">
        <v>14</v>
      </c>
      <c r="C11" s="28">
        <f>C28+C29</f>
        <v>33.708999999999996</v>
      </c>
      <c r="D11" s="28">
        <f t="shared" ref="D11:N11" si="5">D28+D29</f>
        <v>33.834000000000003</v>
      </c>
      <c r="E11" s="28">
        <f t="shared" si="5"/>
        <v>37.153999999999996</v>
      </c>
      <c r="F11" s="28">
        <f t="shared" si="5"/>
        <v>31.586000000000002</v>
      </c>
      <c r="G11" s="28">
        <f t="shared" si="5"/>
        <v>30.847000000000001</v>
      </c>
      <c r="H11" s="28">
        <f t="shared" si="5"/>
        <v>31.46</v>
      </c>
      <c r="I11" s="28">
        <f t="shared" si="5"/>
        <v>32.237000000000002</v>
      </c>
      <c r="J11" s="28">
        <f t="shared" si="5"/>
        <v>31.860999999999997</v>
      </c>
      <c r="K11" s="28">
        <f t="shared" si="5"/>
        <v>32.261000000000003</v>
      </c>
      <c r="L11" s="28">
        <f t="shared" si="5"/>
        <v>33.410999999999994</v>
      </c>
      <c r="M11" s="28">
        <f t="shared" si="5"/>
        <v>34.5</v>
      </c>
      <c r="N11" s="29">
        <f t="shared" si="5"/>
        <v>36.585000000000001</v>
      </c>
    </row>
    <row r="12" spans="1:14" ht="22.5" customHeight="1" x14ac:dyDescent="0.25">
      <c r="A12" s="228"/>
      <c r="B12" s="19" t="s">
        <v>15</v>
      </c>
      <c r="C12" s="30">
        <f>C30</f>
        <v>1.5920000000000001</v>
      </c>
      <c r="D12" s="30">
        <f t="shared" ref="D12:N12" si="6">D30</f>
        <v>1.397</v>
      </c>
      <c r="E12" s="30">
        <f t="shared" si="6"/>
        <v>1.292</v>
      </c>
      <c r="F12" s="30">
        <f t="shared" si="6"/>
        <v>0.999</v>
      </c>
      <c r="G12" s="30">
        <f t="shared" si="6"/>
        <v>0.69199999999999995</v>
      </c>
      <c r="H12" s="30">
        <f t="shared" si="6"/>
        <v>0.69199999999999995</v>
      </c>
      <c r="I12" s="30">
        <f t="shared" si="6"/>
        <v>0.68799999999999994</v>
      </c>
      <c r="J12" s="30">
        <f t="shared" si="6"/>
        <v>0.61899999999999999</v>
      </c>
      <c r="K12" s="30">
        <f t="shared" si="6"/>
        <v>0.65500000000000003</v>
      </c>
      <c r="L12" s="30">
        <f t="shared" si="6"/>
        <v>0.98199999999999998</v>
      </c>
      <c r="M12" s="30">
        <f t="shared" si="6"/>
        <v>1.1970000000000001</v>
      </c>
      <c r="N12" s="31">
        <f t="shared" si="6"/>
        <v>1.329</v>
      </c>
    </row>
    <row r="13" spans="1:14" ht="22.5" customHeight="1" thickBot="1" x14ac:dyDescent="0.3">
      <c r="A13" s="229"/>
      <c r="B13" s="20" t="s">
        <v>16</v>
      </c>
      <c r="C13" s="32">
        <f>C31</f>
        <v>0.72499999999999998</v>
      </c>
      <c r="D13" s="32">
        <f t="shared" ref="D13:N13" si="7">D31</f>
        <v>0.64700000000000002</v>
      </c>
      <c r="E13" s="32">
        <f t="shared" si="7"/>
        <v>0.49399999999999999</v>
      </c>
      <c r="F13" s="32">
        <f t="shared" si="7"/>
        <v>0.30399999999999999</v>
      </c>
      <c r="G13" s="32">
        <f t="shared" si="7"/>
        <v>0.13500000000000001</v>
      </c>
      <c r="H13" s="32">
        <f t="shared" si="7"/>
        <v>0.127</v>
      </c>
      <c r="I13" s="32">
        <f t="shared" si="7"/>
        <v>0.126</v>
      </c>
      <c r="J13" s="32">
        <f t="shared" si="7"/>
        <v>0.159</v>
      </c>
      <c r="K13" s="32">
        <f t="shared" si="7"/>
        <v>0.38900000000000001</v>
      </c>
      <c r="L13" s="32">
        <f t="shared" si="7"/>
        <v>0.45900000000000002</v>
      </c>
      <c r="M13" s="32">
        <f t="shared" si="7"/>
        <v>0.60199999999999998</v>
      </c>
      <c r="N13" s="33">
        <f t="shared" si="7"/>
        <v>0.65200000000000002</v>
      </c>
    </row>
    <row r="14" spans="1:14" ht="22.5" customHeight="1" thickBot="1" x14ac:dyDescent="0.3">
      <c r="A14" s="225" t="s">
        <v>18</v>
      </c>
      <c r="B14" s="226"/>
      <c r="C14" s="34">
        <f t="shared" ref="C14:N14" si="8">SUM(C5:C8,C10)</f>
        <v>27555288</v>
      </c>
      <c r="D14" s="34">
        <f t="shared" si="8"/>
        <v>23321846</v>
      </c>
      <c r="E14" s="34">
        <f t="shared" si="8"/>
        <v>27215490</v>
      </c>
      <c r="F14" s="34">
        <f t="shared" si="8"/>
        <v>23553103</v>
      </c>
      <c r="G14" s="34">
        <f t="shared" si="8"/>
        <v>22722227</v>
      </c>
      <c r="H14" s="34">
        <f t="shared" si="8"/>
        <v>21870112</v>
      </c>
      <c r="I14" s="34">
        <f t="shared" si="8"/>
        <v>22644098.000000004</v>
      </c>
      <c r="J14" s="34">
        <f t="shared" si="8"/>
        <v>22354450.000000007</v>
      </c>
      <c r="K14" s="34">
        <f t="shared" si="8"/>
        <v>20868533</v>
      </c>
      <c r="L14" s="34">
        <f>SUM(L5:L8,L10)</f>
        <v>24152973</v>
      </c>
      <c r="M14" s="34">
        <f t="shared" si="8"/>
        <v>25911518</v>
      </c>
      <c r="N14" s="35">
        <f t="shared" si="8"/>
        <v>27720935</v>
      </c>
    </row>
    <row r="15" spans="1:14" ht="42.75" customHeight="1" x14ac:dyDescent="0.25">
      <c r="A15" s="211" t="s">
        <v>22</v>
      </c>
      <c r="B15" s="23" t="s">
        <v>16</v>
      </c>
      <c r="C15" s="17">
        <v>156755</v>
      </c>
      <c r="D15" s="17">
        <v>159892</v>
      </c>
      <c r="E15" s="17">
        <v>144501</v>
      </c>
      <c r="F15" s="17">
        <v>161044</v>
      </c>
      <c r="G15" s="17">
        <v>100899</v>
      </c>
      <c r="H15" s="17">
        <v>95478</v>
      </c>
      <c r="I15" s="17">
        <v>103839</v>
      </c>
      <c r="J15" s="17">
        <v>96487</v>
      </c>
      <c r="K15" s="17">
        <v>127647</v>
      </c>
      <c r="L15" s="17">
        <v>147683</v>
      </c>
      <c r="M15" s="17">
        <v>183452</v>
      </c>
      <c r="N15" s="18">
        <v>185763</v>
      </c>
    </row>
    <row r="16" spans="1:14" ht="48.75" customHeight="1" thickBot="1" x14ac:dyDescent="0.3">
      <c r="A16" s="212"/>
      <c r="B16" s="24" t="s">
        <v>17</v>
      </c>
      <c r="C16" s="12">
        <v>1085</v>
      </c>
      <c r="D16" s="12">
        <v>946</v>
      </c>
      <c r="E16" s="12">
        <v>920</v>
      </c>
      <c r="F16" s="12">
        <v>0</v>
      </c>
      <c r="G16" s="12">
        <v>0</v>
      </c>
      <c r="H16" s="12">
        <v>0</v>
      </c>
      <c r="I16" s="12">
        <v>4352</v>
      </c>
      <c r="J16" s="12">
        <v>156</v>
      </c>
      <c r="K16" s="12">
        <v>1</v>
      </c>
      <c r="L16" s="12">
        <v>2353</v>
      </c>
      <c r="M16" s="12">
        <v>1455</v>
      </c>
      <c r="N16" s="13">
        <v>1616</v>
      </c>
    </row>
    <row r="17" spans="1:14" ht="24" customHeight="1" thickBot="1" x14ac:dyDescent="0.3">
      <c r="A17" s="213" t="s">
        <v>18</v>
      </c>
      <c r="B17" s="214"/>
      <c r="C17" s="21">
        <f>C15+C16</f>
        <v>157840</v>
      </c>
      <c r="D17" s="21">
        <f t="shared" ref="D17:M17" si="9">D15+D16</f>
        <v>160838</v>
      </c>
      <c r="E17" s="21">
        <f t="shared" si="9"/>
        <v>145421</v>
      </c>
      <c r="F17" s="21">
        <f t="shared" si="9"/>
        <v>161044</v>
      </c>
      <c r="G17" s="21">
        <f t="shared" si="9"/>
        <v>100899</v>
      </c>
      <c r="H17" s="21">
        <f t="shared" si="9"/>
        <v>95478</v>
      </c>
      <c r="I17" s="21">
        <f t="shared" si="9"/>
        <v>108191</v>
      </c>
      <c r="J17" s="21">
        <f t="shared" si="9"/>
        <v>96643</v>
      </c>
      <c r="K17" s="21">
        <f t="shared" si="9"/>
        <v>127648</v>
      </c>
      <c r="L17" s="21">
        <f t="shared" si="9"/>
        <v>150036</v>
      </c>
      <c r="M17" s="21">
        <f t="shared" si="9"/>
        <v>184907</v>
      </c>
      <c r="N17" s="22">
        <f t="shared" ref="N17" si="10">N15+N16</f>
        <v>187379</v>
      </c>
    </row>
    <row r="18" spans="1:14" s="10" customFormat="1" ht="22.5" customHeight="1" thickBot="1" x14ac:dyDescent="0.25">
      <c r="A18" s="215" t="s">
        <v>19</v>
      </c>
      <c r="B18" s="216"/>
      <c r="C18" s="25">
        <f>C14+C17</f>
        <v>27713128</v>
      </c>
      <c r="D18" s="25">
        <f t="shared" ref="D18:M18" si="11">D14+D17</f>
        <v>23482684</v>
      </c>
      <c r="E18" s="25">
        <f t="shared" si="11"/>
        <v>27360911</v>
      </c>
      <c r="F18" s="25">
        <f t="shared" si="11"/>
        <v>23714147</v>
      </c>
      <c r="G18" s="25">
        <f t="shared" si="11"/>
        <v>22823126</v>
      </c>
      <c r="H18" s="25">
        <f t="shared" si="11"/>
        <v>21965590</v>
      </c>
      <c r="I18" s="25">
        <f t="shared" si="11"/>
        <v>22752289.000000004</v>
      </c>
      <c r="J18" s="25">
        <f t="shared" si="11"/>
        <v>22451093.000000007</v>
      </c>
      <c r="K18" s="25">
        <f t="shared" si="11"/>
        <v>20996181</v>
      </c>
      <c r="L18" s="25">
        <f t="shared" si="11"/>
        <v>24303009</v>
      </c>
      <c r="M18" s="25">
        <f t="shared" si="11"/>
        <v>26096425</v>
      </c>
      <c r="N18" s="26">
        <f t="shared" ref="N18" si="12">N14+N17</f>
        <v>27908314</v>
      </c>
    </row>
    <row r="21" spans="1:14" ht="22.5" hidden="1" customHeight="1" x14ac:dyDescent="0.25">
      <c r="B21" s="1" t="s">
        <v>28</v>
      </c>
      <c r="C21" s="3">
        <v>21673067</v>
      </c>
      <c r="D21" s="3">
        <v>19165889</v>
      </c>
      <c r="E21" s="3">
        <v>23132210</v>
      </c>
      <c r="F21" s="3">
        <v>20260585</v>
      </c>
      <c r="G21" s="3">
        <v>20586191</v>
      </c>
      <c r="H21" s="3">
        <v>20228411</v>
      </c>
      <c r="I21" s="3">
        <v>20870353.000000004</v>
      </c>
      <c r="J21" s="3">
        <v>20532560.000000007</v>
      </c>
      <c r="K21" s="3">
        <v>18688002</v>
      </c>
      <c r="L21" s="3">
        <v>20739999</v>
      </c>
      <c r="M21" s="3">
        <v>21782028</v>
      </c>
      <c r="N21" s="44">
        <v>22997772</v>
      </c>
    </row>
    <row r="22" spans="1:14" ht="22.5" hidden="1" customHeight="1" x14ac:dyDescent="0.25">
      <c r="B22" s="1" t="s">
        <v>29</v>
      </c>
      <c r="C22" s="3">
        <v>3069808</v>
      </c>
      <c r="D22" s="3">
        <v>1737758</v>
      </c>
      <c r="E22" s="3">
        <v>1872024</v>
      </c>
      <c r="F22" s="3">
        <v>1398687</v>
      </c>
      <c r="G22" s="3">
        <v>894960</v>
      </c>
      <c r="H22" s="3">
        <v>643829</v>
      </c>
      <c r="I22" s="3">
        <v>729632</v>
      </c>
      <c r="J22" s="3">
        <v>746730</v>
      </c>
      <c r="K22" s="3">
        <v>903104</v>
      </c>
      <c r="L22" s="3">
        <v>1630115</v>
      </c>
      <c r="M22" s="3">
        <v>1912974</v>
      </c>
      <c r="N22" s="3">
        <v>2328110</v>
      </c>
    </row>
    <row r="23" spans="1:14" ht="22.5" hidden="1" customHeight="1" x14ac:dyDescent="0.25">
      <c r="B23" s="1" t="s">
        <v>30</v>
      </c>
      <c r="C23" s="3">
        <v>1198589</v>
      </c>
      <c r="D23" s="3">
        <v>904831</v>
      </c>
      <c r="E23" s="3">
        <v>953766</v>
      </c>
      <c r="F23" s="3">
        <v>708348</v>
      </c>
      <c r="G23" s="3">
        <v>515142</v>
      </c>
      <c r="H23" s="3">
        <v>441251</v>
      </c>
      <c r="I23" s="3">
        <v>455642</v>
      </c>
      <c r="J23" s="3">
        <v>431785</v>
      </c>
      <c r="K23" s="3">
        <v>492487</v>
      </c>
      <c r="L23" s="3">
        <v>730762</v>
      </c>
      <c r="M23" s="3">
        <v>846246</v>
      </c>
      <c r="N23" s="3">
        <v>936711</v>
      </c>
    </row>
    <row r="24" spans="1:14" ht="22.5" hidden="1" customHeight="1" x14ac:dyDescent="0.25">
      <c r="B24" s="1" t="s">
        <v>31</v>
      </c>
      <c r="C24" s="3">
        <v>1484921</v>
      </c>
      <c r="D24" s="3">
        <v>1366169</v>
      </c>
      <c r="E24" s="3">
        <v>1134844</v>
      </c>
      <c r="F24" s="3">
        <v>1073236</v>
      </c>
      <c r="G24" s="3">
        <v>642980</v>
      </c>
      <c r="H24" s="3">
        <v>509690</v>
      </c>
      <c r="I24" s="3">
        <v>547587</v>
      </c>
      <c r="J24" s="3">
        <v>596733</v>
      </c>
      <c r="K24" s="3">
        <v>715017</v>
      </c>
      <c r="L24" s="3">
        <v>955935</v>
      </c>
      <c r="M24" s="3">
        <v>1238024</v>
      </c>
      <c r="N24" s="3">
        <v>1339283</v>
      </c>
    </row>
    <row r="25" spans="1:14" ht="22.5" hidden="1" customHeight="1" x14ac:dyDescent="0.25">
      <c r="B25" s="1" t="s">
        <v>32</v>
      </c>
      <c r="C25" s="3">
        <v>116589</v>
      </c>
      <c r="D25" s="3">
        <v>128478</v>
      </c>
      <c r="E25" s="3">
        <v>107163</v>
      </c>
      <c r="F25" s="3">
        <v>97607</v>
      </c>
      <c r="G25" s="3">
        <v>58628</v>
      </c>
      <c r="H25" s="3">
        <v>38836</v>
      </c>
      <c r="I25" s="3">
        <v>29613</v>
      </c>
      <c r="J25" s="3">
        <v>42277</v>
      </c>
      <c r="K25" s="3">
        <v>63079</v>
      </c>
      <c r="L25" s="3">
        <v>84119</v>
      </c>
      <c r="M25" s="3">
        <v>115875</v>
      </c>
      <c r="N25" s="3">
        <v>97617</v>
      </c>
    </row>
    <row r="26" spans="1:14" ht="22.5" hidden="1" customHeight="1" x14ac:dyDescent="0.25">
      <c r="B26" s="1" t="s">
        <v>33</v>
      </c>
      <c r="C26" s="3">
        <v>12314</v>
      </c>
      <c r="D26" s="3">
        <v>18721</v>
      </c>
      <c r="E26" s="3">
        <v>15483</v>
      </c>
      <c r="F26" s="3">
        <v>14640</v>
      </c>
      <c r="G26" s="3">
        <v>24326</v>
      </c>
      <c r="H26" s="3">
        <v>8095</v>
      </c>
      <c r="I26" s="3">
        <v>11271</v>
      </c>
      <c r="J26" s="3">
        <v>4365</v>
      </c>
      <c r="K26" s="3">
        <v>6844</v>
      </c>
      <c r="L26" s="3">
        <v>12043</v>
      </c>
      <c r="M26" s="3">
        <v>16371</v>
      </c>
      <c r="N26" s="3">
        <v>21442</v>
      </c>
    </row>
    <row r="27" spans="1:14" ht="22.5" hidden="1" customHeight="1" x14ac:dyDescent="0.25"/>
    <row r="28" spans="1:14" ht="22.5" hidden="1" customHeight="1" x14ac:dyDescent="0.25">
      <c r="B28" s="1" t="s">
        <v>35</v>
      </c>
      <c r="C28" s="1">
        <v>33.914999999999999</v>
      </c>
      <c r="D28" s="1">
        <v>32.753</v>
      </c>
      <c r="E28" s="1">
        <v>35.984999999999999</v>
      </c>
      <c r="F28" s="1">
        <v>30.578000000000003</v>
      </c>
      <c r="G28" s="1">
        <v>30.216000000000001</v>
      </c>
      <c r="H28" s="1">
        <v>30.927</v>
      </c>
      <c r="I28" s="1">
        <v>31.673999999999999</v>
      </c>
      <c r="J28" s="1">
        <v>31.300999999999998</v>
      </c>
      <c r="K28" s="1">
        <v>31.566000000000003</v>
      </c>
      <c r="L28" s="1">
        <v>32.556999999999995</v>
      </c>
      <c r="M28" s="1">
        <v>33.249000000000002</v>
      </c>
      <c r="N28" s="45">
        <v>35.164999999999999</v>
      </c>
    </row>
    <row r="29" spans="1:14" ht="22.5" hidden="1" customHeight="1" x14ac:dyDescent="0.25">
      <c r="B29" s="1" t="s">
        <v>37</v>
      </c>
      <c r="C29" s="1">
        <v>-0.20599999999999999</v>
      </c>
      <c r="D29" s="1">
        <v>1.081</v>
      </c>
      <c r="E29" s="1">
        <v>1.169</v>
      </c>
      <c r="F29" s="1">
        <v>1.008</v>
      </c>
      <c r="G29" s="1">
        <v>0.63100000000000001</v>
      </c>
      <c r="H29" s="1">
        <v>0.53300000000000003</v>
      </c>
      <c r="I29" s="1">
        <v>0.56299999999999994</v>
      </c>
      <c r="J29" s="1">
        <v>0.56000000000000005</v>
      </c>
      <c r="K29" s="1">
        <v>0.69499999999999995</v>
      </c>
      <c r="L29" s="1">
        <v>0.85399999999999998</v>
      </c>
      <c r="M29" s="1">
        <v>1.2509999999999999</v>
      </c>
      <c r="N29" s="1">
        <v>1.42</v>
      </c>
    </row>
    <row r="30" spans="1:14" ht="22.5" hidden="1" customHeight="1" x14ac:dyDescent="0.25">
      <c r="B30" s="1" t="s">
        <v>36</v>
      </c>
      <c r="C30" s="1">
        <v>1.5920000000000001</v>
      </c>
      <c r="D30" s="1">
        <v>1.397</v>
      </c>
      <c r="E30" s="1">
        <v>1.292</v>
      </c>
      <c r="F30" s="1">
        <v>0.999</v>
      </c>
      <c r="G30" s="1">
        <v>0.69199999999999995</v>
      </c>
      <c r="H30" s="1">
        <v>0.69199999999999995</v>
      </c>
      <c r="I30" s="1">
        <v>0.68799999999999994</v>
      </c>
      <c r="J30" s="1">
        <v>0.61899999999999999</v>
      </c>
      <c r="K30" s="1">
        <v>0.65500000000000003</v>
      </c>
      <c r="L30" s="1">
        <v>0.98199999999999998</v>
      </c>
      <c r="M30" s="1">
        <v>1.1970000000000001</v>
      </c>
      <c r="N30" s="1">
        <v>1.329</v>
      </c>
    </row>
    <row r="31" spans="1:14" ht="22.5" hidden="1" customHeight="1" x14ac:dyDescent="0.25">
      <c r="B31" s="1" t="s">
        <v>38</v>
      </c>
      <c r="C31" s="1">
        <v>0.72499999999999998</v>
      </c>
      <c r="D31" s="1">
        <v>0.64700000000000002</v>
      </c>
      <c r="E31" s="1">
        <v>0.49399999999999999</v>
      </c>
      <c r="F31" s="1">
        <v>0.30399999999999999</v>
      </c>
      <c r="G31" s="1">
        <v>0.13500000000000001</v>
      </c>
      <c r="H31" s="1">
        <v>0.127</v>
      </c>
      <c r="I31" s="1">
        <v>0.126</v>
      </c>
      <c r="J31" s="1">
        <v>0.159</v>
      </c>
      <c r="K31" s="1">
        <v>0.38900000000000001</v>
      </c>
      <c r="L31" s="1">
        <v>0.45900000000000002</v>
      </c>
      <c r="M31" s="1">
        <v>0.60199999999999998</v>
      </c>
      <c r="N31" s="1">
        <v>0.65200000000000002</v>
      </c>
    </row>
    <row r="32" spans="1:14" ht="22.5" hidden="1" customHeight="1" x14ac:dyDescent="0.25"/>
    <row r="33" spans="12:13" ht="22.5" hidden="1" customHeight="1" x14ac:dyDescent="0.25"/>
    <row r="34" spans="12:13" ht="22.5" hidden="1" customHeight="1" x14ac:dyDescent="0.25"/>
    <row r="36" spans="12:13" ht="22.5" customHeight="1" x14ac:dyDescent="0.25">
      <c r="L36" s="85"/>
      <c r="M36" s="85"/>
    </row>
    <row r="37" spans="12:13" ht="22.5" customHeight="1" x14ac:dyDescent="0.25">
      <c r="L37" s="85"/>
      <c r="M37" s="85"/>
    </row>
    <row r="38" spans="12:13" ht="22.5" customHeight="1" x14ac:dyDescent="0.25">
      <c r="L38" s="85"/>
      <c r="M38" s="85"/>
    </row>
    <row r="39" spans="12:13" ht="22.5" customHeight="1" x14ac:dyDescent="0.25">
      <c r="L39" s="85"/>
      <c r="M39" s="85"/>
    </row>
    <row r="40" spans="12:13" ht="22.5" customHeight="1" x14ac:dyDescent="0.25">
      <c r="L40" s="85"/>
      <c r="M40" s="85"/>
    </row>
    <row r="41" spans="12:13" ht="22.5" customHeight="1" x14ac:dyDescent="0.25">
      <c r="L41" s="85"/>
      <c r="M41" s="85"/>
    </row>
    <row r="42" spans="12:13" ht="22.5" customHeight="1" x14ac:dyDescent="0.25">
      <c r="L42" s="85"/>
      <c r="M42" s="85"/>
    </row>
    <row r="43" spans="12:13" ht="22.5" customHeight="1" x14ac:dyDescent="0.25">
      <c r="L43" s="85"/>
      <c r="M43" s="85"/>
    </row>
    <row r="44" spans="12:13" ht="22.5" customHeight="1" x14ac:dyDescent="0.25">
      <c r="L44" s="85"/>
      <c r="M44" s="85"/>
    </row>
    <row r="45" spans="12:13" ht="22.5" customHeight="1" x14ac:dyDescent="0.25">
      <c r="L45" s="85"/>
      <c r="M45" s="85"/>
    </row>
    <row r="46" spans="12:13" ht="22.5" customHeight="1" x14ac:dyDescent="0.25">
      <c r="L46" s="85"/>
      <c r="M46" s="85"/>
    </row>
    <row r="47" spans="12:13" ht="22.5" customHeight="1" x14ac:dyDescent="0.25">
      <c r="L47" s="85"/>
      <c r="M47" s="85"/>
    </row>
    <row r="48" spans="12:13" ht="22.5" customHeight="1" x14ac:dyDescent="0.25">
      <c r="L48" s="85"/>
      <c r="M48" s="85"/>
    </row>
    <row r="49" spans="12:13" ht="22.5" customHeight="1" x14ac:dyDescent="0.25">
      <c r="L49" s="85"/>
      <c r="M49" s="85"/>
    </row>
    <row r="50" spans="12:13" ht="22.5" customHeight="1" x14ac:dyDescent="0.25">
      <c r="L50" s="85"/>
      <c r="M50" s="85"/>
    </row>
    <row r="51" spans="12:13" ht="22.5" customHeight="1" x14ac:dyDescent="0.25">
      <c r="L51" s="85"/>
      <c r="M51" s="85"/>
    </row>
  </sheetData>
  <mergeCells count="9">
    <mergeCell ref="A15:A16"/>
    <mergeCell ref="A17:B17"/>
    <mergeCell ref="A18:B18"/>
    <mergeCell ref="A2:N2"/>
    <mergeCell ref="A4:A10"/>
    <mergeCell ref="B4:N4"/>
    <mergeCell ref="B9:N9"/>
    <mergeCell ref="A14:B14"/>
    <mergeCell ref="A11: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zoomScale="70" zoomScaleNormal="55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ColWidth="9.140625" defaultRowHeight="22.5" customHeight="1" x14ac:dyDescent="0.25"/>
  <cols>
    <col min="1" max="1" width="24.85546875" style="1" customWidth="1"/>
    <col min="2" max="2" width="23.7109375" style="1" customWidth="1"/>
    <col min="3" max="3" width="15.5703125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7.7109375" style="1" bestFit="1" customWidth="1"/>
    <col min="10" max="10" width="15.140625" style="1" customWidth="1"/>
    <col min="11" max="11" width="18.140625" style="1" customWidth="1"/>
    <col min="12" max="12" width="22.42578125" style="1" customWidth="1"/>
    <col min="13" max="14" width="24.28515625" style="1" customWidth="1"/>
    <col min="15" max="15" width="15" style="1" customWidth="1"/>
    <col min="16" max="16" width="17.28515625" style="1" customWidth="1"/>
    <col min="17" max="17" width="85.85546875" style="1" bestFit="1" customWidth="1"/>
    <col min="18" max="16384" width="9.140625" style="1"/>
  </cols>
  <sheetData>
    <row r="1" spans="1:18" ht="22.5" customHeight="1" x14ac:dyDescent="0.25">
      <c r="P1" s="91"/>
      <c r="Q1" s="103"/>
      <c r="R1" s="91"/>
    </row>
    <row r="2" spans="1:18" ht="42.75" customHeight="1" thickBot="1" x14ac:dyDescent="0.3">
      <c r="A2" s="217" t="s">
        <v>27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P2" s="91"/>
      <c r="Q2" s="103"/>
      <c r="R2" s="91"/>
    </row>
    <row r="3" spans="1:18" s="2" customFormat="1" ht="33" customHeight="1" thickBot="1" x14ac:dyDescent="0.3">
      <c r="A3" s="56" t="s">
        <v>0</v>
      </c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  <c r="P3" s="104"/>
      <c r="Q3" s="105"/>
      <c r="R3" s="91"/>
    </row>
    <row r="4" spans="1:18" ht="22.5" customHeight="1" x14ac:dyDescent="0.25">
      <c r="A4" s="232" t="s">
        <v>39</v>
      </c>
      <c r="B4" s="235" t="s">
        <v>25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  <c r="P4" s="91"/>
      <c r="Q4" s="91"/>
      <c r="R4" s="91"/>
    </row>
    <row r="5" spans="1:18" ht="22.5" customHeight="1" x14ac:dyDescent="0.25">
      <c r="A5" s="233"/>
      <c r="B5" s="74" t="s">
        <v>14</v>
      </c>
      <c r="C5" s="60">
        <v>24635764</v>
      </c>
      <c r="D5" s="60">
        <v>21355625</v>
      </c>
      <c r="E5" s="60">
        <v>23060408</v>
      </c>
      <c r="F5" s="60">
        <v>22084848</v>
      </c>
      <c r="G5" s="60">
        <v>19586885</v>
      </c>
      <c r="H5" s="60">
        <v>19356374</v>
      </c>
      <c r="I5" s="60">
        <v>19981430</v>
      </c>
      <c r="J5" s="60">
        <v>20763571</v>
      </c>
      <c r="K5" s="88">
        <v>19550114</v>
      </c>
      <c r="L5" s="60">
        <v>20473119</v>
      </c>
      <c r="M5" s="60">
        <v>22053671.999999996</v>
      </c>
      <c r="N5" s="60">
        <v>23412920.000000004</v>
      </c>
      <c r="P5" s="91"/>
      <c r="Q5" s="91"/>
      <c r="R5" s="91"/>
    </row>
    <row r="6" spans="1:18" ht="22.5" customHeight="1" x14ac:dyDescent="0.25">
      <c r="A6" s="233"/>
      <c r="B6" s="74" t="s">
        <v>15</v>
      </c>
      <c r="C6" s="60">
        <v>1163831</v>
      </c>
      <c r="D6" s="60">
        <v>903429</v>
      </c>
      <c r="E6" s="60">
        <v>908347</v>
      </c>
      <c r="F6" s="60">
        <v>839284</v>
      </c>
      <c r="G6" s="60">
        <v>535528</v>
      </c>
      <c r="H6" s="60">
        <v>538609</v>
      </c>
      <c r="I6" s="60">
        <v>1088014</v>
      </c>
      <c r="J6" s="60">
        <v>1225576</v>
      </c>
      <c r="K6" s="88">
        <v>1829947</v>
      </c>
      <c r="L6" s="60">
        <v>2491337</v>
      </c>
      <c r="M6" s="60">
        <v>2760783</v>
      </c>
      <c r="N6" s="60">
        <v>3066519</v>
      </c>
      <c r="P6" s="91"/>
      <c r="Q6" s="91"/>
      <c r="R6" s="91"/>
    </row>
    <row r="7" spans="1:18" ht="22.5" customHeight="1" x14ac:dyDescent="0.25">
      <c r="A7" s="233"/>
      <c r="B7" s="74" t="s">
        <v>16</v>
      </c>
      <c r="C7" s="60">
        <v>1658996</v>
      </c>
      <c r="D7" s="60">
        <v>1284398</v>
      </c>
      <c r="E7" s="60">
        <v>1234845</v>
      </c>
      <c r="F7" s="60">
        <v>582004</v>
      </c>
      <c r="G7" s="60">
        <v>644117</v>
      </c>
      <c r="H7" s="60">
        <v>550545</v>
      </c>
      <c r="I7" s="60">
        <v>520511</v>
      </c>
      <c r="J7" s="60">
        <v>324566</v>
      </c>
      <c r="K7" s="88">
        <v>522765</v>
      </c>
      <c r="L7" s="60">
        <v>713750</v>
      </c>
      <c r="M7" s="60">
        <v>1154188.9999999998</v>
      </c>
      <c r="N7" s="60">
        <v>1238232</v>
      </c>
      <c r="P7" s="91"/>
      <c r="Q7" s="91"/>
      <c r="R7" s="91"/>
    </row>
    <row r="8" spans="1:18" ht="22.5" customHeight="1" thickBot="1" x14ac:dyDescent="0.3">
      <c r="A8" s="233"/>
      <c r="B8" s="75" t="s">
        <v>17</v>
      </c>
      <c r="C8" s="61">
        <v>165298</v>
      </c>
      <c r="D8" s="61">
        <v>112466</v>
      </c>
      <c r="E8" s="61">
        <v>86489</v>
      </c>
      <c r="F8" s="61">
        <v>66588</v>
      </c>
      <c r="G8" s="60">
        <v>45173</v>
      </c>
      <c r="H8" s="60">
        <v>34997</v>
      </c>
      <c r="I8" s="61">
        <v>43525</v>
      </c>
      <c r="J8" s="61">
        <v>53622</v>
      </c>
      <c r="K8" s="89">
        <v>61026</v>
      </c>
      <c r="L8" s="61">
        <v>59168</v>
      </c>
      <c r="M8" s="61">
        <v>79263</v>
      </c>
      <c r="N8" s="61">
        <v>84185</v>
      </c>
      <c r="P8" s="91"/>
      <c r="Q8" s="91"/>
      <c r="R8" s="91"/>
    </row>
    <row r="9" spans="1:18" ht="22.5" customHeight="1" thickBot="1" x14ac:dyDescent="0.3">
      <c r="A9" s="233"/>
      <c r="B9" s="238" t="s">
        <v>26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40"/>
      <c r="P9" s="91"/>
      <c r="Q9" s="91"/>
      <c r="R9" s="91"/>
    </row>
    <row r="10" spans="1:18" ht="22.5" customHeight="1" thickBot="1" x14ac:dyDescent="0.3">
      <c r="A10" s="234"/>
      <c r="B10" s="76"/>
      <c r="C10" s="62">
        <v>30888</v>
      </c>
      <c r="D10" s="62">
        <v>36644</v>
      </c>
      <c r="E10" s="62">
        <v>28741</v>
      </c>
      <c r="F10" s="62">
        <v>18928</v>
      </c>
      <c r="G10" s="62">
        <v>0</v>
      </c>
      <c r="H10" s="62">
        <f>SUM(L70:L73)*1000</f>
        <v>0</v>
      </c>
      <c r="I10" s="62">
        <v>5935</v>
      </c>
      <c r="J10" s="62">
        <v>2704</v>
      </c>
      <c r="K10" s="62">
        <v>8261</v>
      </c>
      <c r="L10" s="62">
        <v>15185</v>
      </c>
      <c r="M10" s="62">
        <v>23050</v>
      </c>
      <c r="N10" s="62">
        <v>28160</v>
      </c>
      <c r="P10" s="91"/>
      <c r="Q10" s="97"/>
      <c r="R10" s="94"/>
    </row>
    <row r="11" spans="1:18" ht="22.5" customHeight="1" x14ac:dyDescent="0.25">
      <c r="A11" s="245" t="s">
        <v>34</v>
      </c>
      <c r="B11" s="77" t="s">
        <v>14</v>
      </c>
      <c r="C11" s="63">
        <v>35.81</v>
      </c>
      <c r="D11" s="63">
        <v>33.733000000000004</v>
      </c>
      <c r="E11" s="63">
        <v>34.204000000000001</v>
      </c>
      <c r="F11" s="63">
        <v>33.633000000000003</v>
      </c>
      <c r="G11" s="63">
        <v>29.71</v>
      </c>
      <c r="H11" s="63">
        <v>30.295999999999999</v>
      </c>
      <c r="I11" s="63">
        <v>31.372999999999998</v>
      </c>
      <c r="J11" s="63">
        <f>0.484+31.923</f>
        <v>32.406999999999996</v>
      </c>
      <c r="K11" s="63">
        <v>35.597000000000001</v>
      </c>
      <c r="L11" s="63">
        <v>35.692</v>
      </c>
      <c r="M11" s="63">
        <v>36.823</v>
      </c>
      <c r="N11" s="63">
        <v>37.423000000000002</v>
      </c>
      <c r="P11" s="91"/>
      <c r="Q11" s="97"/>
      <c r="R11" s="94"/>
    </row>
    <row r="12" spans="1:18" ht="22.5" customHeight="1" x14ac:dyDescent="0.25">
      <c r="A12" s="246"/>
      <c r="B12" s="74" t="s">
        <v>15</v>
      </c>
      <c r="C12" s="64">
        <v>1.391</v>
      </c>
      <c r="D12" s="64">
        <v>1.387</v>
      </c>
      <c r="E12" s="64">
        <v>1.2270000000000001</v>
      </c>
      <c r="F12" s="64">
        <v>1.105</v>
      </c>
      <c r="G12" s="64">
        <v>0.87999999999999989</v>
      </c>
      <c r="H12" s="64">
        <v>0.80099999999999993</v>
      </c>
      <c r="I12" s="64">
        <v>4.9390000000000001</v>
      </c>
      <c r="J12" s="64">
        <v>2.012</v>
      </c>
      <c r="K12" s="64">
        <v>3.0880000000000001</v>
      </c>
      <c r="L12" s="64">
        <v>4.0320000000000009</v>
      </c>
      <c r="M12" s="64">
        <v>4.5280000000000005</v>
      </c>
      <c r="N12" s="64">
        <v>4.8680000000000003</v>
      </c>
      <c r="P12" s="91"/>
      <c r="Q12" s="97"/>
      <c r="R12" s="94"/>
    </row>
    <row r="13" spans="1:18" ht="22.5" customHeight="1" thickBot="1" x14ac:dyDescent="0.3">
      <c r="A13" s="247"/>
      <c r="B13" s="78" t="s">
        <v>16</v>
      </c>
      <c r="C13" s="65">
        <v>0.81899999999999995</v>
      </c>
      <c r="D13" s="65">
        <v>0.627</v>
      </c>
      <c r="E13" s="65">
        <v>0.54500000000000004</v>
      </c>
      <c r="F13" s="65">
        <v>0.3</v>
      </c>
      <c r="G13" s="65">
        <v>0.14599999999999999</v>
      </c>
      <c r="H13" s="65">
        <v>0.122</v>
      </c>
      <c r="I13" s="65">
        <v>0.106</v>
      </c>
      <c r="J13" s="65">
        <v>0.108</v>
      </c>
      <c r="K13" s="65">
        <v>0.47199999999999998</v>
      </c>
      <c r="L13" s="65">
        <v>0.52800000000000002</v>
      </c>
      <c r="M13" s="65">
        <v>0.84899999999999998</v>
      </c>
      <c r="N13" s="65">
        <v>0.96899999999999997</v>
      </c>
      <c r="P13" s="91"/>
      <c r="Q13" s="97"/>
      <c r="R13" s="94"/>
    </row>
    <row r="14" spans="1:18" ht="22.5" customHeight="1" thickBot="1" x14ac:dyDescent="0.3">
      <c r="A14" s="241" t="s">
        <v>18</v>
      </c>
      <c r="B14" s="242"/>
      <c r="C14" s="79">
        <v>27654777</v>
      </c>
      <c r="D14" s="79">
        <v>23692562</v>
      </c>
      <c r="E14" s="79">
        <v>25318830</v>
      </c>
      <c r="F14" s="79">
        <v>23591652</v>
      </c>
      <c r="G14" s="79">
        <f>SUM(G5:G8,G10)</f>
        <v>20811703</v>
      </c>
      <c r="H14" s="79">
        <f t="shared" ref="H14:N14" si="0">SUM(H5:H8,H10)</f>
        <v>20480525</v>
      </c>
      <c r="I14" s="79">
        <f>SUM(I5:I8,I10)</f>
        <v>21639415</v>
      </c>
      <c r="J14" s="79">
        <f t="shared" si="0"/>
        <v>22370039</v>
      </c>
      <c r="K14" s="79">
        <f t="shared" si="0"/>
        <v>21972113</v>
      </c>
      <c r="L14" s="79">
        <f t="shared" ref="L14" si="1">SUM(L5:L8,L10)</f>
        <v>23752559</v>
      </c>
      <c r="M14" s="79">
        <f t="shared" si="0"/>
        <v>26070956.999999996</v>
      </c>
      <c r="N14" s="80">
        <f t="shared" si="0"/>
        <v>27830016.000000004</v>
      </c>
      <c r="P14" s="91"/>
      <c r="Q14" s="97"/>
      <c r="R14" s="94"/>
    </row>
    <row r="15" spans="1:18" ht="42.75" customHeight="1" x14ac:dyDescent="0.25">
      <c r="A15" s="243" t="s">
        <v>22</v>
      </c>
      <c r="B15" s="81" t="s">
        <v>16</v>
      </c>
      <c r="C15" s="66">
        <v>186017</v>
      </c>
      <c r="D15" s="66">
        <v>186430</v>
      </c>
      <c r="E15" s="66">
        <v>170761</v>
      </c>
      <c r="F15" s="66">
        <v>143256</v>
      </c>
      <c r="G15" s="66">
        <v>122161</v>
      </c>
      <c r="H15" s="66">
        <v>99230</v>
      </c>
      <c r="I15" s="66">
        <v>89982</v>
      </c>
      <c r="J15" s="66">
        <v>103480</v>
      </c>
      <c r="K15" s="66">
        <v>103516</v>
      </c>
      <c r="L15" s="66">
        <v>137648</v>
      </c>
      <c r="M15" s="66">
        <v>172658</v>
      </c>
      <c r="N15" s="66">
        <v>196683</v>
      </c>
      <c r="P15" s="91"/>
      <c r="Q15" s="97"/>
      <c r="R15" s="94"/>
    </row>
    <row r="16" spans="1:18" ht="48.75" customHeight="1" thickBot="1" x14ac:dyDescent="0.3">
      <c r="A16" s="244"/>
      <c r="B16" s="82" t="s">
        <v>17</v>
      </c>
      <c r="C16" s="67">
        <v>3504</v>
      </c>
      <c r="D16" s="67">
        <v>40</v>
      </c>
      <c r="E16" s="67">
        <v>768</v>
      </c>
      <c r="F16" s="67">
        <v>1252</v>
      </c>
      <c r="G16" s="67">
        <v>929</v>
      </c>
      <c r="H16" s="67">
        <v>869</v>
      </c>
      <c r="I16" s="67">
        <v>808</v>
      </c>
      <c r="J16" s="67">
        <v>667</v>
      </c>
      <c r="K16" s="67">
        <v>921</v>
      </c>
      <c r="L16" s="67">
        <v>1078</v>
      </c>
      <c r="M16" s="67">
        <v>1696</v>
      </c>
      <c r="N16" s="67">
        <v>1171</v>
      </c>
      <c r="P16" s="91"/>
      <c r="Q16" s="97"/>
      <c r="R16" s="94"/>
    </row>
    <row r="17" spans="1:17" ht="24" customHeight="1" thickBot="1" x14ac:dyDescent="0.3">
      <c r="A17" s="230" t="s">
        <v>18</v>
      </c>
      <c r="B17" s="231"/>
      <c r="C17" s="83">
        <f t="shared" ref="C17" si="2">C15+C16</f>
        <v>189521</v>
      </c>
      <c r="D17" s="83">
        <f t="shared" ref="D17:M17" si="3">D15+D16</f>
        <v>186470</v>
      </c>
      <c r="E17" s="83">
        <f t="shared" si="3"/>
        <v>171529</v>
      </c>
      <c r="F17" s="83">
        <f>F15+F16</f>
        <v>144508</v>
      </c>
      <c r="G17" s="83">
        <f t="shared" si="3"/>
        <v>123090</v>
      </c>
      <c r="H17" s="83">
        <f t="shared" si="3"/>
        <v>100099</v>
      </c>
      <c r="I17" s="83">
        <f t="shared" si="3"/>
        <v>90790</v>
      </c>
      <c r="J17" s="83">
        <f t="shared" si="3"/>
        <v>104147</v>
      </c>
      <c r="K17" s="83">
        <f t="shared" si="3"/>
        <v>104437</v>
      </c>
      <c r="L17" s="83">
        <f t="shared" ref="L17" si="4">L15+L16</f>
        <v>138726</v>
      </c>
      <c r="M17" s="83">
        <f t="shared" si="3"/>
        <v>174354</v>
      </c>
      <c r="N17" s="84">
        <f>N15+N16</f>
        <v>197854</v>
      </c>
    </row>
    <row r="18" spans="1:17" s="10" customFormat="1" ht="22.5" customHeight="1" thickBot="1" x14ac:dyDescent="0.25">
      <c r="A18" s="215" t="s">
        <v>19</v>
      </c>
      <c r="B18" s="216"/>
      <c r="C18" s="25">
        <f>C14+C17</f>
        <v>27844298</v>
      </c>
      <c r="D18" s="25">
        <f t="shared" ref="D18:N18" si="5">D14+D17</f>
        <v>23879032</v>
      </c>
      <c r="E18" s="25">
        <f t="shared" si="5"/>
        <v>25490359</v>
      </c>
      <c r="F18" s="25">
        <f>F14+F17</f>
        <v>23736160</v>
      </c>
      <c r="G18" s="25">
        <f t="shared" si="5"/>
        <v>20934793</v>
      </c>
      <c r="H18" s="25">
        <f t="shared" si="5"/>
        <v>20580624</v>
      </c>
      <c r="I18" s="25">
        <f>I14+I17</f>
        <v>21730205</v>
      </c>
      <c r="J18" s="25">
        <f t="shared" si="5"/>
        <v>22474186</v>
      </c>
      <c r="K18" s="25">
        <f t="shared" si="5"/>
        <v>22076550</v>
      </c>
      <c r="L18" s="25">
        <f t="shared" ref="L18" si="6">L14+L17</f>
        <v>23891285</v>
      </c>
      <c r="M18" s="25">
        <f t="shared" si="5"/>
        <v>26245310.999999996</v>
      </c>
      <c r="N18" s="26">
        <f t="shared" si="5"/>
        <v>28027870.000000004</v>
      </c>
    </row>
    <row r="19" spans="1:17" ht="27" customHeight="1" x14ac:dyDescent="0.25"/>
    <row r="20" spans="1:17" ht="22.5" customHeight="1" x14ac:dyDescent="0.25">
      <c r="B20" s="68"/>
      <c r="C20" s="68"/>
      <c r="D20" s="68"/>
      <c r="E20" s="68"/>
      <c r="F20" s="68"/>
      <c r="G20" s="71"/>
      <c r="H20" s="71"/>
      <c r="I20" s="71"/>
      <c r="J20" s="72"/>
      <c r="K20" s="72"/>
      <c r="L20" s="87"/>
      <c r="M20" s="68"/>
      <c r="N20" s="68"/>
      <c r="O20" s="68"/>
    </row>
    <row r="21" spans="1:17" ht="22.5" customHeight="1" x14ac:dyDescent="0.25">
      <c r="B21" s="68"/>
      <c r="C21" s="69"/>
      <c r="D21" s="69"/>
      <c r="E21" s="69"/>
      <c r="F21" s="70"/>
      <c r="G21" s="70"/>
      <c r="H21" s="72"/>
      <c r="I21" s="72"/>
      <c r="J21" s="73"/>
      <c r="K21" s="68"/>
      <c r="L21" s="87"/>
      <c r="M21" s="86"/>
      <c r="N21" s="73"/>
      <c r="O21" s="68"/>
      <c r="P21" s="91"/>
      <c r="Q21" s="91"/>
    </row>
    <row r="22" spans="1:17" ht="22.5" customHeight="1" x14ac:dyDescent="0.25">
      <c r="B22" s="68"/>
      <c r="C22" s="69"/>
      <c r="D22" s="69"/>
      <c r="E22" s="69"/>
      <c r="F22" s="93"/>
      <c r="G22" s="94"/>
      <c r="H22" s="95"/>
      <c r="I22" s="96"/>
      <c r="J22" s="73"/>
      <c r="K22" s="90"/>
      <c r="L22" s="87"/>
      <c r="M22" s="97"/>
      <c r="N22" s="95"/>
      <c r="O22" s="95"/>
      <c r="P22" s="98"/>
      <c r="Q22" s="91"/>
    </row>
    <row r="23" spans="1:17" ht="22.5" customHeight="1" x14ac:dyDescent="0.25">
      <c r="B23" s="68"/>
      <c r="C23" s="69"/>
      <c r="D23" s="99"/>
      <c r="E23" s="100"/>
      <c r="F23" s="93"/>
      <c r="G23" s="94"/>
      <c r="H23" s="95"/>
      <c r="I23" s="96"/>
      <c r="J23" s="93"/>
      <c r="K23" s="95"/>
      <c r="L23" s="95"/>
      <c r="M23" s="94"/>
      <c r="N23" s="94"/>
      <c r="O23" s="95"/>
      <c r="P23" s="98"/>
      <c r="Q23" s="91"/>
    </row>
    <row r="24" spans="1:17" ht="22.5" customHeight="1" x14ac:dyDescent="0.25">
      <c r="B24" s="68"/>
      <c r="C24" s="69"/>
      <c r="D24" s="99"/>
      <c r="E24" s="100"/>
      <c r="F24" s="93"/>
      <c r="G24" s="94"/>
      <c r="H24" s="95"/>
      <c r="I24" s="96"/>
      <c r="J24" s="93"/>
      <c r="K24" s="95"/>
      <c r="L24" s="95"/>
      <c r="M24" s="94"/>
      <c r="N24" s="94"/>
      <c r="O24" s="95"/>
      <c r="P24" s="98"/>
      <c r="Q24" s="91"/>
    </row>
    <row r="25" spans="1:17" ht="22.5" customHeight="1" x14ac:dyDescent="0.25">
      <c r="B25" s="68"/>
      <c r="C25" s="68"/>
      <c r="D25" s="92"/>
      <c r="E25" s="101"/>
      <c r="F25" s="93"/>
      <c r="G25" s="94"/>
      <c r="H25" s="95"/>
      <c r="I25" s="96"/>
      <c r="J25" s="93"/>
      <c r="K25" s="95"/>
      <c r="L25" s="95"/>
      <c r="M25" s="94"/>
      <c r="N25" s="94"/>
      <c r="O25" s="95"/>
      <c r="P25" s="98"/>
      <c r="Q25" s="91"/>
    </row>
    <row r="26" spans="1:17" ht="22.5" customHeight="1" x14ac:dyDescent="0.25">
      <c r="B26" s="68"/>
      <c r="C26" s="68"/>
      <c r="D26" s="92"/>
      <c r="E26" s="101"/>
      <c r="F26" s="93"/>
      <c r="G26" s="94"/>
      <c r="H26" s="95"/>
      <c r="I26" s="96"/>
      <c r="J26" s="93"/>
      <c r="K26" s="95"/>
      <c r="L26" s="95"/>
      <c r="M26" s="94"/>
      <c r="N26" s="95"/>
      <c r="O26" s="95"/>
      <c r="P26" s="98"/>
      <c r="Q26" s="91"/>
    </row>
    <row r="27" spans="1:17" ht="22.5" customHeight="1" x14ac:dyDescent="0.25">
      <c r="D27" s="54"/>
      <c r="E27" s="102"/>
      <c r="F27" s="93"/>
      <c r="G27" s="94"/>
      <c r="H27" s="91"/>
      <c r="I27" s="91"/>
      <c r="J27" s="93"/>
      <c r="K27" s="95"/>
      <c r="L27" s="95"/>
      <c r="M27" s="94"/>
      <c r="N27" s="95"/>
      <c r="O27" s="95"/>
      <c r="P27" s="98"/>
      <c r="Q27" s="91"/>
    </row>
    <row r="28" spans="1:17" ht="22.5" customHeight="1" x14ac:dyDescent="0.25">
      <c r="B28" s="68"/>
      <c r="C28" s="68"/>
      <c r="D28" s="92"/>
      <c r="E28" s="101"/>
      <c r="F28" s="93"/>
      <c r="G28" s="94"/>
      <c r="H28" s="95"/>
      <c r="I28" s="96"/>
      <c r="J28" s="68"/>
      <c r="K28" s="87"/>
      <c r="L28" s="90"/>
      <c r="M28" s="97"/>
      <c r="N28" s="95"/>
      <c r="O28" s="95"/>
      <c r="P28" s="98"/>
      <c r="Q28" s="91"/>
    </row>
    <row r="29" spans="1:17" ht="22.5" customHeight="1" x14ac:dyDescent="0.25">
      <c r="B29" s="68"/>
      <c r="C29" s="68"/>
      <c r="D29" s="92"/>
      <c r="E29" s="101"/>
      <c r="F29" s="93"/>
      <c r="G29" s="95"/>
      <c r="H29" s="95"/>
      <c r="I29" s="96"/>
      <c r="J29" s="68"/>
      <c r="K29" s="87"/>
      <c r="L29" s="90"/>
      <c r="M29" s="97"/>
      <c r="N29" s="95"/>
      <c r="O29" s="95"/>
      <c r="P29" s="98"/>
    </row>
    <row r="30" spans="1:17" ht="22.5" customHeight="1" x14ac:dyDescent="0.25">
      <c r="B30" s="68"/>
      <c r="C30" s="68"/>
      <c r="D30" s="92"/>
      <c r="E30" s="101"/>
      <c r="F30" s="93"/>
      <c r="G30" s="95"/>
      <c r="H30" s="95"/>
      <c r="I30" s="96"/>
      <c r="J30" s="68"/>
      <c r="K30" s="87"/>
      <c r="L30" s="87"/>
      <c r="M30" s="97"/>
      <c r="N30" s="95"/>
      <c r="O30" s="95"/>
      <c r="P30" s="98"/>
    </row>
    <row r="31" spans="1:17" ht="22.5" customHeight="1" x14ac:dyDescent="0.25">
      <c r="D31" s="54"/>
      <c r="E31" s="102"/>
      <c r="F31" s="91"/>
      <c r="G31" s="91"/>
      <c r="H31" s="91"/>
      <c r="I31" s="91"/>
      <c r="J31" s="68"/>
      <c r="K31" s="87"/>
      <c r="L31" s="87"/>
      <c r="M31" s="97"/>
      <c r="N31" s="95"/>
      <c r="O31" s="95"/>
      <c r="P31" s="98"/>
    </row>
    <row r="32" spans="1:17" ht="22.5" customHeight="1" x14ac:dyDescent="0.25">
      <c r="B32" s="68"/>
      <c r="C32" s="68"/>
      <c r="D32" s="92"/>
      <c r="E32" s="101"/>
      <c r="F32" s="93"/>
      <c r="G32" s="95"/>
      <c r="H32" s="95"/>
      <c r="I32" s="96"/>
      <c r="J32" s="68"/>
      <c r="K32" s="87"/>
      <c r="L32" s="87"/>
      <c r="M32" s="97"/>
      <c r="N32" s="95"/>
      <c r="O32" s="95"/>
      <c r="P32" s="98"/>
    </row>
    <row r="33" spans="2:16" ht="22.5" customHeight="1" x14ac:dyDescent="0.25">
      <c r="B33" s="68"/>
      <c r="C33" s="68"/>
      <c r="D33" s="92"/>
      <c r="E33" s="101"/>
      <c r="F33" s="93"/>
      <c r="G33" s="95"/>
      <c r="H33" s="95"/>
      <c r="I33" s="96"/>
      <c r="J33" s="68"/>
      <c r="K33" s="87"/>
      <c r="L33" s="87"/>
      <c r="M33" s="97"/>
      <c r="N33" s="95"/>
      <c r="O33" s="95"/>
      <c r="P33" s="98"/>
    </row>
    <row r="34" spans="2:16" ht="22.5" customHeight="1" x14ac:dyDescent="0.25">
      <c r="B34" s="68"/>
      <c r="C34" s="68"/>
      <c r="D34" s="92"/>
      <c r="E34" s="101"/>
      <c r="F34" s="93"/>
      <c r="G34" s="95"/>
      <c r="H34" s="95"/>
      <c r="I34" s="96"/>
      <c r="J34" s="68"/>
      <c r="K34" s="87"/>
      <c r="L34" s="87"/>
      <c r="M34" s="97"/>
      <c r="N34" s="95"/>
      <c r="O34" s="95"/>
      <c r="P34" s="98"/>
    </row>
    <row r="35" spans="2:16" ht="22.5" customHeight="1" x14ac:dyDescent="0.25">
      <c r="B35" s="68"/>
      <c r="C35" s="68"/>
      <c r="D35" s="92"/>
      <c r="E35" s="101"/>
      <c r="F35" s="93"/>
      <c r="G35" s="95"/>
      <c r="H35" s="95"/>
      <c r="I35" s="96"/>
      <c r="J35" s="68"/>
      <c r="K35" s="87"/>
      <c r="L35" s="87"/>
      <c r="M35" s="97"/>
      <c r="N35" s="95"/>
      <c r="O35" s="95"/>
      <c r="P35" s="98"/>
    </row>
    <row r="36" spans="2:16" ht="22.5" customHeight="1" x14ac:dyDescent="0.25">
      <c r="D36" s="54"/>
      <c r="F36" s="91"/>
      <c r="G36" s="91"/>
      <c r="H36" s="91"/>
      <c r="I36" s="91"/>
      <c r="J36" s="68"/>
      <c r="K36" s="87"/>
      <c r="L36" s="87"/>
      <c r="M36" s="97"/>
      <c r="N36" s="95"/>
      <c r="O36" s="95"/>
      <c r="P36" s="98"/>
    </row>
    <row r="37" spans="2:16" ht="22.5" customHeight="1" x14ac:dyDescent="0.25">
      <c r="B37" s="68"/>
      <c r="C37" s="68"/>
      <c r="D37" s="92"/>
      <c r="E37" s="68"/>
      <c r="F37" s="93"/>
      <c r="G37" s="95"/>
      <c r="H37" s="95"/>
      <c r="I37" s="96"/>
      <c r="J37" s="68"/>
      <c r="K37" s="87"/>
      <c r="L37" s="87"/>
      <c r="M37" s="97"/>
      <c r="N37" s="95"/>
      <c r="O37" s="95"/>
      <c r="P37" s="98"/>
    </row>
    <row r="38" spans="2:16" ht="22.5" customHeight="1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87"/>
      <c r="L38" s="87"/>
      <c r="M38" s="68"/>
      <c r="N38" s="68"/>
      <c r="O38" s="68"/>
      <c r="P38" s="91"/>
    </row>
    <row r="39" spans="2:16" ht="22.5" customHeight="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87"/>
      <c r="L39" s="87"/>
      <c r="M39" s="68"/>
      <c r="N39" s="68"/>
      <c r="O39" s="68"/>
    </row>
    <row r="40" spans="2:16" ht="22.5" customHeight="1" x14ac:dyDescent="0.25">
      <c r="B40" s="68"/>
      <c r="C40" s="68"/>
      <c r="D40" s="68"/>
      <c r="E40" s="68"/>
      <c r="F40" s="68"/>
      <c r="G40" s="68"/>
      <c r="H40" s="68"/>
      <c r="I40" s="68"/>
      <c r="J40" s="68"/>
      <c r="K40" s="87"/>
      <c r="L40" s="68"/>
      <c r="M40" s="68"/>
      <c r="N40" s="68"/>
      <c r="O40" s="68"/>
    </row>
    <row r="41" spans="2:16" ht="22.5" customHeight="1" x14ac:dyDescent="0.25">
      <c r="B41" s="68"/>
      <c r="C41" s="68"/>
      <c r="D41" s="68"/>
      <c r="E41" s="68"/>
      <c r="F41" s="68"/>
      <c r="G41" s="68"/>
      <c r="H41" s="68"/>
      <c r="I41" s="68"/>
      <c r="J41" s="68"/>
      <c r="K41" s="87"/>
      <c r="L41" s="68"/>
      <c r="M41" s="68"/>
      <c r="N41" s="68"/>
      <c r="O41" s="68"/>
    </row>
    <row r="42" spans="2:16" ht="22.5" customHeight="1" x14ac:dyDescent="0.25">
      <c r="B42" s="68"/>
      <c r="C42" s="68"/>
      <c r="D42" s="68"/>
      <c r="E42" s="68"/>
      <c r="F42" s="68"/>
      <c r="G42" s="68"/>
      <c r="H42" s="68"/>
      <c r="I42" s="68"/>
      <c r="J42" s="68"/>
      <c r="K42" s="87"/>
      <c r="L42" s="68"/>
      <c r="M42" s="68"/>
      <c r="N42" s="68"/>
      <c r="O42" s="68"/>
    </row>
    <row r="43" spans="2:16" ht="22.5" customHeight="1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87"/>
      <c r="L43" s="68"/>
      <c r="M43" s="68"/>
      <c r="N43" s="68"/>
      <c r="O43" s="68"/>
    </row>
    <row r="44" spans="2:16" ht="22.5" customHeight="1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87"/>
      <c r="L44" s="68"/>
      <c r="M44" s="68"/>
      <c r="N44" s="68"/>
      <c r="O44" s="68"/>
    </row>
    <row r="45" spans="2:16" ht="22.5" customHeight="1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6" ht="22.5" customHeight="1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6" ht="22.5" customHeight="1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54" spans="5:12" ht="22.5" customHeight="1" x14ac:dyDescent="0.25">
      <c r="E54" s="47"/>
      <c r="F54" s="47"/>
      <c r="I54" s="50"/>
      <c r="K54" s="54"/>
      <c r="L54" s="45"/>
    </row>
    <row r="55" spans="5:12" ht="22.5" customHeight="1" x14ac:dyDescent="0.25">
      <c r="E55" s="47"/>
      <c r="F55" s="47"/>
      <c r="I55" s="51"/>
      <c r="K55" s="54"/>
    </row>
    <row r="56" spans="5:12" ht="22.5" customHeight="1" x14ac:dyDescent="0.25">
      <c r="E56" s="47"/>
      <c r="F56" s="47"/>
      <c r="K56" s="54"/>
    </row>
    <row r="57" spans="5:12" ht="22.5" customHeight="1" x14ac:dyDescent="0.25">
      <c r="E57" s="47"/>
      <c r="F57" s="47"/>
      <c r="K57" s="54"/>
    </row>
    <row r="58" spans="5:12" ht="22.5" customHeight="1" x14ac:dyDescent="0.25">
      <c r="E58" s="47"/>
      <c r="F58" s="47"/>
      <c r="K58" s="54"/>
    </row>
    <row r="59" spans="5:12" ht="22.5" customHeight="1" x14ac:dyDescent="0.25">
      <c r="F59" s="45"/>
      <c r="K59" s="54"/>
    </row>
    <row r="60" spans="5:12" ht="22.5" customHeight="1" x14ac:dyDescent="0.25">
      <c r="K60" s="54"/>
    </row>
    <row r="61" spans="5:12" ht="22.5" customHeight="1" x14ac:dyDescent="0.25">
      <c r="F61" s="51"/>
      <c r="K61" s="54"/>
    </row>
    <row r="62" spans="5:12" ht="22.5" customHeight="1" x14ac:dyDescent="0.25">
      <c r="F62" s="48"/>
      <c r="K62" s="54"/>
    </row>
    <row r="63" spans="5:12" ht="22.5" customHeight="1" x14ac:dyDescent="0.25">
      <c r="K63" s="54"/>
    </row>
    <row r="64" spans="5:12" ht="22.5" customHeight="1" x14ac:dyDescent="0.25">
      <c r="F64" s="43"/>
      <c r="K64" s="54"/>
    </row>
    <row r="65" spans="6:12" ht="22.5" customHeight="1" x14ac:dyDescent="0.25">
      <c r="F65" s="53"/>
      <c r="K65" s="54"/>
      <c r="L65" s="45"/>
    </row>
    <row r="66" spans="6:12" ht="22.5" customHeight="1" x14ac:dyDescent="0.25">
      <c r="K66" s="54"/>
    </row>
    <row r="67" spans="6:12" ht="22.5" customHeight="1" x14ac:dyDescent="0.25">
      <c r="F67" s="52"/>
      <c r="K67" s="54"/>
    </row>
    <row r="68" spans="6:12" ht="22.5" customHeight="1" x14ac:dyDescent="0.25">
      <c r="F68" s="45"/>
      <c r="K68" s="54"/>
    </row>
    <row r="69" spans="6:12" ht="22.5" customHeight="1" x14ac:dyDescent="0.25">
      <c r="F69" s="48"/>
      <c r="K69" s="54"/>
      <c r="L69" s="55"/>
    </row>
    <row r="70" spans="6:12" ht="22.5" customHeight="1" x14ac:dyDescent="0.25">
      <c r="F70" s="53"/>
      <c r="K70" s="54"/>
      <c r="L70" s="49"/>
    </row>
    <row r="71" spans="6:12" ht="22.5" customHeight="1" x14ac:dyDescent="0.25">
      <c r="G71" s="46"/>
      <c r="K71" s="54"/>
      <c r="L71" s="49"/>
    </row>
    <row r="72" spans="6:12" ht="22.5" customHeight="1" x14ac:dyDescent="0.25">
      <c r="F72" s="49"/>
      <c r="K72" s="54"/>
      <c r="L72" s="49"/>
    </row>
    <row r="73" spans="6:12" ht="22.5" customHeight="1" x14ac:dyDescent="0.25">
      <c r="F73" s="49"/>
      <c r="K73" s="54"/>
      <c r="L73" s="49"/>
    </row>
    <row r="74" spans="6:12" ht="22.5" customHeight="1" x14ac:dyDescent="0.25">
      <c r="F74" s="49"/>
    </row>
    <row r="75" spans="6:12" ht="22.5" customHeight="1" x14ac:dyDescent="0.25">
      <c r="F75" s="49"/>
    </row>
    <row r="76" spans="6:12" ht="22.5" customHeight="1" x14ac:dyDescent="0.25">
      <c r="F76" s="49"/>
    </row>
    <row r="77" spans="6:12" ht="22.5" customHeight="1" x14ac:dyDescent="0.25">
      <c r="F77" s="49"/>
    </row>
  </sheetData>
  <mergeCells count="9">
    <mergeCell ref="A17:B17"/>
    <mergeCell ref="A18:B18"/>
    <mergeCell ref="A2:N2"/>
    <mergeCell ref="A4:A10"/>
    <mergeCell ref="B4:N4"/>
    <mergeCell ref="B9:N9"/>
    <mergeCell ref="A14:B14"/>
    <mergeCell ref="A15:A16"/>
    <mergeCell ref="A11:A13"/>
  </mergeCells>
  <dataValidations count="2">
    <dataValidation type="list" allowBlank="1" showInputMessage="1" showErrorMessage="1" sqref="H32:H35 H37 H28:H30 O22:O37 H22:H26 L23:L27">
      <formula1>МВт</formula1>
    </dataValidation>
    <dataValidation type="list" allowBlank="1" showInputMessage="1" showErrorMessage="1" sqref="G32:G35 G37 N22:N37 G29:G30 K23:K27">
      <formula1>Потребление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70" zoomScaleNormal="70" workbookViewId="0">
      <selection activeCell="I5" sqref="I5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7.7109375" customWidth="1"/>
    <col min="8" max="8" width="19.7109375" customWidth="1"/>
    <col min="9" max="9" width="20.140625" customWidth="1"/>
    <col min="10" max="10" width="19.7109375" customWidth="1"/>
    <col min="11" max="11" width="20" customWidth="1"/>
    <col min="12" max="12" width="19" customWidth="1"/>
    <col min="13" max="13" width="21.42578125" customWidth="1"/>
    <col min="14" max="14" width="24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9.25" thickBot="1" x14ac:dyDescent="0.3">
      <c r="A3" s="56" t="s">
        <v>0</v>
      </c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</row>
    <row r="4" spans="1:14" x14ac:dyDescent="0.25">
      <c r="A4" s="232" t="s">
        <v>39</v>
      </c>
      <c r="B4" s="235" t="s">
        <v>25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</row>
    <row r="5" spans="1:14" x14ac:dyDescent="0.25">
      <c r="A5" s="233"/>
      <c r="B5" s="74" t="s">
        <v>14</v>
      </c>
      <c r="C5" s="60">
        <v>23673040</v>
      </c>
      <c r="D5" s="60">
        <v>21904000</v>
      </c>
      <c r="E5" s="60">
        <v>22943633</v>
      </c>
      <c r="F5" s="60">
        <v>23310323</v>
      </c>
      <c r="G5" s="60">
        <v>23115743</v>
      </c>
      <c r="H5" s="60">
        <v>19533300.000000004</v>
      </c>
      <c r="I5" s="60">
        <v>20311056</v>
      </c>
      <c r="J5" s="60">
        <v>21213683</v>
      </c>
      <c r="K5" s="60">
        <v>20788879</v>
      </c>
      <c r="L5" s="60">
        <v>23326617</v>
      </c>
      <c r="M5" s="60">
        <v>22994414</v>
      </c>
      <c r="N5" s="60">
        <v>25931786.000000004</v>
      </c>
    </row>
    <row r="6" spans="1:14" x14ac:dyDescent="0.25">
      <c r="A6" s="233"/>
      <c r="B6" s="74" t="s">
        <v>15</v>
      </c>
      <c r="C6" s="60">
        <v>2643218.0000000005</v>
      </c>
      <c r="D6" s="60">
        <v>2074797.9999999998</v>
      </c>
      <c r="E6" s="60">
        <v>901246</v>
      </c>
      <c r="F6" s="60">
        <v>899621.99999999988</v>
      </c>
      <c r="G6" s="60">
        <v>679856</v>
      </c>
      <c r="H6" s="60">
        <v>565673</v>
      </c>
      <c r="I6" s="60">
        <v>490759</v>
      </c>
      <c r="J6" s="60">
        <v>753553.00000000012</v>
      </c>
      <c r="K6" s="60">
        <v>1097876.0000000002</v>
      </c>
      <c r="L6" s="60">
        <v>1069525</v>
      </c>
      <c r="M6" s="60">
        <v>886439.99999999988</v>
      </c>
      <c r="N6" s="60">
        <v>965718.99999999988</v>
      </c>
    </row>
    <row r="7" spans="1:14" x14ac:dyDescent="0.25">
      <c r="A7" s="233"/>
      <c r="B7" s="74" t="s">
        <v>16</v>
      </c>
      <c r="C7" s="60">
        <v>1167015</v>
      </c>
      <c r="D7" s="60">
        <v>959022</v>
      </c>
      <c r="E7" s="60">
        <v>809085</v>
      </c>
      <c r="F7" s="60">
        <v>741363</v>
      </c>
      <c r="G7" s="60">
        <v>593377.99999999988</v>
      </c>
      <c r="H7" s="60">
        <v>408414.99999999994</v>
      </c>
      <c r="I7" s="60">
        <v>248677.00000000003</v>
      </c>
      <c r="J7" s="60">
        <v>291390</v>
      </c>
      <c r="K7" s="60">
        <v>493647.99999999994</v>
      </c>
      <c r="L7" s="60">
        <v>646033</v>
      </c>
      <c r="M7" s="60">
        <v>857147.99999999988</v>
      </c>
      <c r="N7" s="60">
        <v>984655</v>
      </c>
    </row>
    <row r="8" spans="1:14" ht="15.75" thickBot="1" x14ac:dyDescent="0.3">
      <c r="A8" s="233"/>
      <c r="B8" s="75" t="s">
        <v>17</v>
      </c>
      <c r="C8" s="61">
        <v>85086</v>
      </c>
      <c r="D8" s="61">
        <v>70187</v>
      </c>
      <c r="E8" s="61">
        <v>114466</v>
      </c>
      <c r="F8" s="61">
        <v>42934</v>
      </c>
      <c r="G8" s="60">
        <v>29290</v>
      </c>
      <c r="H8" s="60">
        <v>28448</v>
      </c>
      <c r="I8" s="61">
        <v>24979</v>
      </c>
      <c r="J8" s="61">
        <v>25743</v>
      </c>
      <c r="K8" s="61">
        <v>32037</v>
      </c>
      <c r="L8" s="61">
        <v>40738</v>
      </c>
      <c r="M8" s="61">
        <v>63074</v>
      </c>
      <c r="N8" s="61">
        <v>71599</v>
      </c>
    </row>
    <row r="9" spans="1:14" ht="15.75" thickBot="1" x14ac:dyDescent="0.3">
      <c r="A9" s="233"/>
      <c r="B9" s="238" t="s">
        <v>26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40"/>
    </row>
    <row r="10" spans="1:14" ht="15.75" thickBot="1" x14ac:dyDescent="0.3">
      <c r="A10" s="234"/>
      <c r="B10" s="76"/>
      <c r="C10" s="62">
        <v>27660</v>
      </c>
      <c r="D10" s="62">
        <v>28751</v>
      </c>
      <c r="E10" s="62">
        <v>19225</v>
      </c>
      <c r="F10" s="62">
        <v>19975</v>
      </c>
      <c r="G10" s="62">
        <v>14994</v>
      </c>
      <c r="H10" s="62">
        <v>13474</v>
      </c>
      <c r="I10" s="62">
        <v>9436</v>
      </c>
      <c r="J10" s="62">
        <v>4553.0000000000009</v>
      </c>
      <c r="K10" s="62">
        <v>7015</v>
      </c>
      <c r="L10" s="62">
        <v>13789</v>
      </c>
      <c r="M10" s="62">
        <v>15876.999999999998</v>
      </c>
      <c r="N10" s="62">
        <v>22031</v>
      </c>
    </row>
    <row r="11" spans="1:14" x14ac:dyDescent="0.25">
      <c r="A11" s="245" t="s">
        <v>34</v>
      </c>
      <c r="B11" s="77" t="s">
        <v>14</v>
      </c>
      <c r="C11" s="63">
        <v>36.966000000000001</v>
      </c>
      <c r="D11" s="63">
        <v>39.221999999999994</v>
      </c>
      <c r="E11" s="63">
        <v>37.849000000000004</v>
      </c>
      <c r="F11" s="63">
        <v>38.492000000000004</v>
      </c>
      <c r="G11" s="63">
        <v>37.129000000000005</v>
      </c>
      <c r="H11" s="63">
        <v>33.015000000000001</v>
      </c>
      <c r="I11" s="63">
        <v>32.901000000000003</v>
      </c>
      <c r="J11" s="63">
        <v>35.164999999999999</v>
      </c>
      <c r="K11" s="63">
        <v>36.106999999999999</v>
      </c>
      <c r="L11" s="63">
        <v>39.061</v>
      </c>
      <c r="M11" s="63">
        <v>39.141999999999996</v>
      </c>
      <c r="N11" s="63">
        <v>40.701000000000001</v>
      </c>
    </row>
    <row r="12" spans="1:14" x14ac:dyDescent="0.25">
      <c r="A12" s="246"/>
      <c r="B12" s="74" t="s">
        <v>15</v>
      </c>
      <c r="C12" s="64">
        <v>4.0500000000000007</v>
      </c>
      <c r="D12" s="64">
        <v>3.8349999999999995</v>
      </c>
      <c r="E12" s="64">
        <v>1.3599999999999999</v>
      </c>
      <c r="F12" s="64">
        <v>1.3779999999999999</v>
      </c>
      <c r="G12" s="64">
        <v>1.1399999999999999</v>
      </c>
      <c r="H12" s="64">
        <v>1.0569999999999999</v>
      </c>
      <c r="I12" s="64">
        <v>0.80100000000000005</v>
      </c>
      <c r="J12" s="64">
        <v>1.2469999999999999</v>
      </c>
      <c r="K12" s="64">
        <v>1.8179999999999998</v>
      </c>
      <c r="L12" s="64">
        <v>1.784</v>
      </c>
      <c r="M12" s="64">
        <v>1.4119999999999999</v>
      </c>
      <c r="N12" s="64">
        <v>1.5919999999999999</v>
      </c>
    </row>
    <row r="13" spans="1:14" ht="15.75" thickBot="1" x14ac:dyDescent="0.3">
      <c r="A13" s="247"/>
      <c r="B13" s="78" t="s">
        <v>16</v>
      </c>
      <c r="C13" s="65">
        <v>1.044</v>
      </c>
      <c r="D13" s="65">
        <v>1.014</v>
      </c>
      <c r="E13" s="65">
        <v>0.748</v>
      </c>
      <c r="F13" s="65">
        <v>0.56000000000000005</v>
      </c>
      <c r="G13" s="65">
        <v>0.33800000000000002</v>
      </c>
      <c r="H13" s="65">
        <v>0.32</v>
      </c>
      <c r="I13" s="65">
        <v>0.16</v>
      </c>
      <c r="J13" s="65">
        <v>0.19700000000000001</v>
      </c>
      <c r="K13" s="65">
        <v>0.49</v>
      </c>
      <c r="L13" s="65">
        <v>0.52600000000000002</v>
      </c>
      <c r="M13" s="65">
        <v>0.73799999999999999</v>
      </c>
      <c r="N13" s="65">
        <v>1.002</v>
      </c>
    </row>
    <row r="14" spans="1:14" ht="15.75" thickBot="1" x14ac:dyDescent="0.3">
      <c r="A14" s="241" t="s">
        <v>18</v>
      </c>
      <c r="B14" s="242"/>
      <c r="C14" s="80">
        <f t="shared" ref="C14:E14" si="0">SUM(C5:C8,C10)</f>
        <v>27596019</v>
      </c>
      <c r="D14" s="80">
        <f t="shared" si="0"/>
        <v>25036758</v>
      </c>
      <c r="E14" s="80">
        <f t="shared" si="0"/>
        <v>24787655</v>
      </c>
      <c r="F14" s="80">
        <f t="shared" ref="F14:K14" si="1">SUM(F5:F8,F10)</f>
        <v>25014217</v>
      </c>
      <c r="G14" s="79">
        <f t="shared" si="1"/>
        <v>24433261</v>
      </c>
      <c r="H14" s="79">
        <f t="shared" si="1"/>
        <v>20549310.000000004</v>
      </c>
      <c r="I14" s="79">
        <f t="shared" si="1"/>
        <v>21084907</v>
      </c>
      <c r="J14" s="79">
        <f t="shared" si="1"/>
        <v>22288922</v>
      </c>
      <c r="K14" s="79">
        <f t="shared" si="1"/>
        <v>22419455</v>
      </c>
      <c r="L14" s="79">
        <f>SUM(L5:L8,L10)</f>
        <v>25096702</v>
      </c>
      <c r="M14" s="79">
        <f>SUM(M5:M8,M10)</f>
        <v>24816953</v>
      </c>
      <c r="N14" s="79">
        <f>SUM(N5:N8,N10)</f>
        <v>27975790.000000004</v>
      </c>
    </row>
    <row r="15" spans="1:14" x14ac:dyDescent="0.25">
      <c r="A15" s="243" t="s">
        <v>22</v>
      </c>
      <c r="B15" s="81" t="s">
        <v>15</v>
      </c>
      <c r="C15" s="66">
        <v>5063</v>
      </c>
      <c r="D15" s="66">
        <v>861</v>
      </c>
      <c r="E15" s="66"/>
      <c r="F15" s="66"/>
      <c r="G15" s="66"/>
      <c r="H15" s="66"/>
      <c r="I15" s="66"/>
      <c r="J15" s="113"/>
      <c r="K15" s="66"/>
      <c r="L15" s="66">
        <v>0</v>
      </c>
      <c r="M15" s="66">
        <v>0</v>
      </c>
      <c r="N15" s="66">
        <v>0</v>
      </c>
    </row>
    <row r="16" spans="1:14" x14ac:dyDescent="0.25">
      <c r="A16" s="248"/>
      <c r="B16" s="106" t="s">
        <v>16</v>
      </c>
      <c r="C16" s="107">
        <v>185046</v>
      </c>
      <c r="D16" s="107">
        <v>196334</v>
      </c>
      <c r="E16" s="107">
        <v>154727</v>
      </c>
      <c r="F16" s="107">
        <v>144031</v>
      </c>
      <c r="G16" s="107">
        <v>142444</v>
      </c>
      <c r="H16" s="107">
        <v>93309</v>
      </c>
      <c r="I16" s="107">
        <v>98604</v>
      </c>
      <c r="J16" s="107">
        <v>104482</v>
      </c>
      <c r="K16" s="107">
        <v>114833</v>
      </c>
      <c r="L16" s="107">
        <v>566558</v>
      </c>
      <c r="M16" s="107">
        <v>595215</v>
      </c>
      <c r="N16" s="107">
        <v>551735</v>
      </c>
    </row>
    <row r="17" spans="1:14" ht="15.75" thickBot="1" x14ac:dyDescent="0.3">
      <c r="A17" s="244"/>
      <c r="B17" s="82" t="s">
        <v>17</v>
      </c>
      <c r="C17" s="67">
        <v>2029</v>
      </c>
      <c r="D17" s="67">
        <v>1546</v>
      </c>
      <c r="E17" s="67">
        <v>1332</v>
      </c>
      <c r="F17" s="67">
        <v>1131</v>
      </c>
      <c r="G17" s="67">
        <v>787</v>
      </c>
      <c r="H17" s="67">
        <v>505</v>
      </c>
      <c r="I17" s="67">
        <v>343</v>
      </c>
      <c r="J17" s="67">
        <v>283</v>
      </c>
      <c r="K17" s="67">
        <v>666</v>
      </c>
      <c r="L17" s="67">
        <v>4468</v>
      </c>
      <c r="M17" s="67">
        <v>5012</v>
      </c>
      <c r="N17" s="67">
        <v>5963</v>
      </c>
    </row>
    <row r="18" spans="1:14" ht="15.75" thickBot="1" x14ac:dyDescent="0.3">
      <c r="A18" s="230" t="s">
        <v>18</v>
      </c>
      <c r="B18" s="231"/>
      <c r="C18" s="83">
        <f t="shared" ref="C18:H18" si="2">C15+C17+C16</f>
        <v>192138</v>
      </c>
      <c r="D18" s="83">
        <f t="shared" si="2"/>
        <v>198741</v>
      </c>
      <c r="E18" s="83">
        <f t="shared" si="2"/>
        <v>156059</v>
      </c>
      <c r="F18" s="83">
        <f t="shared" si="2"/>
        <v>145162</v>
      </c>
      <c r="G18" s="83">
        <f t="shared" si="2"/>
        <v>143231</v>
      </c>
      <c r="H18" s="83">
        <f t="shared" si="2"/>
        <v>93814</v>
      </c>
      <c r="I18" s="83">
        <f t="shared" ref="I18:J18" si="3">I15+I17+I16</f>
        <v>98947</v>
      </c>
      <c r="J18" s="83">
        <f t="shared" si="3"/>
        <v>104765</v>
      </c>
      <c r="K18" s="83">
        <f t="shared" ref="K18:L18" si="4">K15+K17+K16</f>
        <v>115499</v>
      </c>
      <c r="L18" s="83">
        <f t="shared" si="4"/>
        <v>571026</v>
      </c>
      <c r="M18" s="83">
        <f t="shared" ref="M18:N18" si="5">M15+M17+M16</f>
        <v>600227</v>
      </c>
      <c r="N18" s="83">
        <f t="shared" si="5"/>
        <v>557698</v>
      </c>
    </row>
    <row r="19" spans="1:14" ht="15.75" thickBot="1" x14ac:dyDescent="0.3">
      <c r="A19" s="215" t="s">
        <v>19</v>
      </c>
      <c r="B19" s="216"/>
      <c r="C19" s="25">
        <f t="shared" ref="C19:H19" si="6">C14+C18</f>
        <v>27788157</v>
      </c>
      <c r="D19" s="25">
        <f t="shared" si="6"/>
        <v>25235499</v>
      </c>
      <c r="E19" s="25">
        <f t="shared" si="6"/>
        <v>24943714</v>
      </c>
      <c r="F19" s="25">
        <f t="shared" si="6"/>
        <v>25159379</v>
      </c>
      <c r="G19" s="25">
        <f t="shared" si="6"/>
        <v>24576492</v>
      </c>
      <c r="H19" s="25">
        <f t="shared" si="6"/>
        <v>20643124.000000004</v>
      </c>
      <c r="I19" s="25">
        <f t="shared" ref="I19:J19" si="7">I14+I18</f>
        <v>21183854</v>
      </c>
      <c r="J19" s="114">
        <f t="shared" si="7"/>
        <v>22393687</v>
      </c>
      <c r="K19" s="114">
        <f t="shared" ref="K19:L19" si="8">K14+K18</f>
        <v>22534954</v>
      </c>
      <c r="L19" s="114">
        <f t="shared" si="8"/>
        <v>25667728</v>
      </c>
      <c r="M19" s="114">
        <f t="shared" ref="M19" si="9">M14+M18</f>
        <v>25417180</v>
      </c>
      <c r="N19" s="114">
        <f>N14+N18</f>
        <v>28533488.000000004</v>
      </c>
    </row>
    <row r="25" spans="1:14" x14ac:dyDescent="0.25">
      <c r="D25" s="110"/>
      <c r="E25" s="111"/>
      <c r="H25" s="111"/>
    </row>
    <row r="26" spans="1:14" x14ac:dyDescent="0.25">
      <c r="D26" s="110"/>
      <c r="E26" s="112"/>
      <c r="F26" s="110"/>
      <c r="G26" s="108"/>
      <c r="H26" s="111"/>
      <c r="J26" s="109"/>
    </row>
    <row r="27" spans="1:14" x14ac:dyDescent="0.25">
      <c r="D27" s="110"/>
      <c r="E27" s="112"/>
      <c r="F27" s="110"/>
      <c r="G27" s="108"/>
      <c r="H27" s="111"/>
      <c r="J27" s="109"/>
    </row>
    <row r="28" spans="1:14" x14ac:dyDescent="0.25">
      <c r="D28" s="110"/>
      <c r="E28" s="112"/>
      <c r="F28" s="110"/>
      <c r="G28" s="108"/>
      <c r="J28" s="109"/>
    </row>
    <row r="29" spans="1:14" x14ac:dyDescent="0.25">
      <c r="D29" s="110"/>
      <c r="E29" s="112"/>
      <c r="F29" s="110"/>
      <c r="G29" s="108"/>
      <c r="J29" s="109"/>
    </row>
    <row r="30" spans="1:14" x14ac:dyDescent="0.25">
      <c r="D30" s="110"/>
      <c r="E30" s="112"/>
      <c r="F30" s="110"/>
      <c r="G30" s="108"/>
    </row>
    <row r="31" spans="1:14" x14ac:dyDescent="0.25">
      <c r="D31" s="110"/>
      <c r="E31" s="112"/>
      <c r="F31" s="110"/>
      <c r="G31" s="108"/>
    </row>
    <row r="32" spans="1:14" x14ac:dyDescent="0.25">
      <c r="E32" s="108"/>
      <c r="F32" s="110"/>
      <c r="G32" s="108"/>
    </row>
    <row r="33" spans="5:7" x14ac:dyDescent="0.25">
      <c r="E33" s="108"/>
      <c r="F33" s="110"/>
      <c r="G33" s="108"/>
    </row>
    <row r="34" spans="5:7" x14ac:dyDescent="0.25">
      <c r="E34" s="108"/>
      <c r="F34" s="110"/>
      <c r="G34" s="108"/>
    </row>
    <row r="35" spans="5:7" x14ac:dyDescent="0.25">
      <c r="E35" s="108"/>
      <c r="F35" s="110"/>
      <c r="G35" s="108"/>
    </row>
    <row r="36" spans="5:7" x14ac:dyDescent="0.25">
      <c r="E36" s="108"/>
      <c r="F36" s="110"/>
      <c r="G36" s="108"/>
    </row>
    <row r="37" spans="5:7" x14ac:dyDescent="0.25">
      <c r="E37" s="108"/>
      <c r="F37" s="110"/>
      <c r="G37" s="108"/>
    </row>
    <row r="38" spans="5:7" x14ac:dyDescent="0.25">
      <c r="E38" s="108"/>
      <c r="F38" s="110"/>
      <c r="G38" s="108"/>
    </row>
    <row r="39" spans="5:7" x14ac:dyDescent="0.25">
      <c r="E39" s="108"/>
      <c r="F39" s="110"/>
      <c r="G39" s="108"/>
    </row>
    <row r="40" spans="5:7" x14ac:dyDescent="0.25">
      <c r="E40" s="108"/>
      <c r="F40" s="110"/>
      <c r="G40" s="108"/>
    </row>
    <row r="41" spans="5:7" x14ac:dyDescent="0.25">
      <c r="E41" s="108"/>
      <c r="F41" s="110"/>
      <c r="G41" s="108"/>
    </row>
    <row r="42" spans="5:7" x14ac:dyDescent="0.25">
      <c r="E42" s="108"/>
      <c r="F42" s="110"/>
      <c r="G42" s="108"/>
    </row>
    <row r="43" spans="5:7" x14ac:dyDescent="0.25">
      <c r="E43" s="108"/>
      <c r="F43" s="110"/>
      <c r="G43" s="108"/>
    </row>
    <row r="44" spans="5:7" x14ac:dyDescent="0.25">
      <c r="E44" s="108"/>
      <c r="F44" s="110"/>
      <c r="G44" s="108"/>
    </row>
    <row r="45" spans="5:7" x14ac:dyDescent="0.25">
      <c r="E45" s="108"/>
      <c r="F45" s="110"/>
      <c r="G45" s="108"/>
    </row>
    <row r="46" spans="5:7" x14ac:dyDescent="0.25">
      <c r="E46" s="108"/>
    </row>
    <row r="47" spans="5:7" x14ac:dyDescent="0.25">
      <c r="E47" s="108"/>
    </row>
  </sheetData>
  <mergeCells count="9">
    <mergeCell ref="A15:A17"/>
    <mergeCell ref="A18:B18"/>
    <mergeCell ref="A19:B19"/>
    <mergeCell ref="A2:N2"/>
    <mergeCell ref="A4:A10"/>
    <mergeCell ref="B4:N4"/>
    <mergeCell ref="B9:N9"/>
    <mergeCell ref="A11:A13"/>
    <mergeCell ref="A14:B14"/>
  </mergeCells>
  <conditionalFormatting sqref="D46:D47 G26:G45">
    <cfRule type="containsText" dxfId="7" priority="1" operator="containsText" text="сн-2">
      <formula>NOT(ISERROR(SEARCH("сн-2",D26)))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0" zoomScaleNormal="70" workbookViewId="0">
      <selection activeCell="I5" sqref="I5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7.7109375" customWidth="1"/>
    <col min="8" max="8" width="19.7109375" customWidth="1"/>
    <col min="9" max="9" width="20.140625" customWidth="1"/>
    <col min="10" max="10" width="19.7109375" customWidth="1"/>
    <col min="11" max="11" width="20" customWidth="1"/>
    <col min="12" max="12" width="19" customWidth="1"/>
    <col min="13" max="13" width="21.42578125" customWidth="1"/>
    <col min="14" max="14" width="24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17" t="s">
        <v>41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9.25" thickBot="1" x14ac:dyDescent="0.3">
      <c r="A3" s="56" t="s">
        <v>0</v>
      </c>
      <c r="B3" s="57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</row>
    <row r="4" spans="1:14" x14ac:dyDescent="0.25">
      <c r="A4" s="232" t="s">
        <v>39</v>
      </c>
      <c r="B4" s="235" t="s">
        <v>25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</row>
    <row r="5" spans="1:14" x14ac:dyDescent="0.25">
      <c r="A5" s="233"/>
      <c r="B5" s="116" t="s">
        <v>42</v>
      </c>
      <c r="C5" s="60"/>
      <c r="D5" s="60"/>
      <c r="E5" s="60"/>
      <c r="F5" s="60"/>
      <c r="G5" s="60"/>
      <c r="H5" s="60"/>
      <c r="I5" s="60">
        <v>19327</v>
      </c>
      <c r="J5" s="60">
        <v>16889</v>
      </c>
      <c r="K5" s="60">
        <v>14836</v>
      </c>
      <c r="L5" s="60">
        <v>21698</v>
      </c>
      <c r="M5" s="60">
        <v>28054</v>
      </c>
      <c r="N5" s="60">
        <v>29356</v>
      </c>
    </row>
    <row r="6" spans="1:14" x14ac:dyDescent="0.25">
      <c r="A6" s="233"/>
      <c r="B6" s="74" t="s">
        <v>14</v>
      </c>
      <c r="C6" s="60">
        <v>27600051</v>
      </c>
      <c r="D6" s="60">
        <v>25235793</v>
      </c>
      <c r="E6" s="60">
        <v>27284481.000000004</v>
      </c>
      <c r="F6" s="60">
        <v>23794389.000000004</v>
      </c>
      <c r="G6" s="60">
        <v>23041993</v>
      </c>
      <c r="H6" s="60">
        <v>22040198</v>
      </c>
      <c r="I6" s="60">
        <v>22897772.999999996</v>
      </c>
      <c r="J6" s="60">
        <v>22182239</v>
      </c>
      <c r="K6" s="60">
        <v>22247084.000000004</v>
      </c>
      <c r="L6" s="60">
        <v>24269285</v>
      </c>
      <c r="M6" s="60">
        <v>27026600.000000004</v>
      </c>
      <c r="N6" s="60">
        <v>31071381</v>
      </c>
    </row>
    <row r="7" spans="1:14" x14ac:dyDescent="0.25">
      <c r="A7" s="233"/>
      <c r="B7" s="74" t="s">
        <v>15</v>
      </c>
      <c r="C7" s="60">
        <v>1081514</v>
      </c>
      <c r="D7" s="60">
        <v>1353580</v>
      </c>
      <c r="E7" s="60">
        <v>1537575.9999999998</v>
      </c>
      <c r="F7" s="60">
        <v>790482.00000000012</v>
      </c>
      <c r="G7" s="60">
        <v>507301.99999999994</v>
      </c>
      <c r="H7" s="60">
        <v>438256</v>
      </c>
      <c r="I7" s="60">
        <v>401275</v>
      </c>
      <c r="J7" s="60">
        <v>425827</v>
      </c>
      <c r="K7" s="60">
        <v>602751</v>
      </c>
      <c r="L7" s="60">
        <v>960411</v>
      </c>
      <c r="M7" s="60">
        <v>1034418.9999999999</v>
      </c>
      <c r="N7" s="60">
        <v>1087176</v>
      </c>
    </row>
    <row r="8" spans="1:14" x14ac:dyDescent="0.25">
      <c r="A8" s="233"/>
      <c r="B8" s="74" t="s">
        <v>16</v>
      </c>
      <c r="C8" s="60">
        <v>1073804</v>
      </c>
      <c r="D8" s="60">
        <v>1063375</v>
      </c>
      <c r="E8" s="60">
        <v>1059239</v>
      </c>
      <c r="F8" s="60">
        <v>653387</v>
      </c>
      <c r="G8" s="60">
        <v>398588.99999999994</v>
      </c>
      <c r="H8" s="60">
        <v>314400</v>
      </c>
      <c r="I8" s="60">
        <v>225140</v>
      </c>
      <c r="J8" s="60">
        <v>372567</v>
      </c>
      <c r="K8" s="60">
        <v>473293</v>
      </c>
      <c r="L8" s="60">
        <v>841107</v>
      </c>
      <c r="M8" s="60">
        <v>993241.00000000012</v>
      </c>
      <c r="N8" s="60">
        <v>1079563</v>
      </c>
    </row>
    <row r="9" spans="1:14" ht="15.75" thickBot="1" x14ac:dyDescent="0.3">
      <c r="A9" s="233"/>
      <c r="B9" s="75" t="s">
        <v>17</v>
      </c>
      <c r="C9" s="61">
        <v>84618</v>
      </c>
      <c r="D9" s="61">
        <v>81369</v>
      </c>
      <c r="E9" s="61">
        <v>70715</v>
      </c>
      <c r="F9" s="61">
        <v>54391</v>
      </c>
      <c r="G9" s="60">
        <v>40609</v>
      </c>
      <c r="H9" s="60">
        <v>38303</v>
      </c>
      <c r="I9" s="60">
        <v>52524</v>
      </c>
      <c r="J9" s="60">
        <v>29276</v>
      </c>
      <c r="K9" s="60">
        <v>27022</v>
      </c>
      <c r="L9" s="60">
        <v>56725</v>
      </c>
      <c r="M9" s="60">
        <v>56903</v>
      </c>
      <c r="N9" s="61">
        <v>54176</v>
      </c>
    </row>
    <row r="10" spans="1:14" ht="15.75" thickBot="1" x14ac:dyDescent="0.3">
      <c r="A10" s="233"/>
      <c r="B10" s="238" t="s">
        <v>26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40"/>
    </row>
    <row r="11" spans="1:14" ht="15.75" thickBot="1" x14ac:dyDescent="0.3">
      <c r="A11" s="234"/>
      <c r="B11" s="117"/>
      <c r="C11" s="107">
        <v>14482</v>
      </c>
      <c r="D11" s="107">
        <v>26595.000000000004</v>
      </c>
      <c r="E11" s="107">
        <v>25390</v>
      </c>
      <c r="F11" s="107">
        <v>15324.000000000002</v>
      </c>
      <c r="G11" s="107">
        <v>10089</v>
      </c>
      <c r="H11" s="107">
        <v>12471</v>
      </c>
      <c r="I11" s="107">
        <v>12471</v>
      </c>
      <c r="J11" s="107">
        <v>5835</v>
      </c>
      <c r="K11" s="107">
        <v>6837</v>
      </c>
      <c r="L11" s="107">
        <v>14697</v>
      </c>
      <c r="M11" s="107">
        <v>20751</v>
      </c>
      <c r="N11" s="107">
        <v>19226</v>
      </c>
    </row>
    <row r="12" spans="1:14" x14ac:dyDescent="0.25">
      <c r="A12" s="115"/>
      <c r="B12" s="77" t="s">
        <v>42</v>
      </c>
      <c r="C12" s="63"/>
      <c r="D12" s="63"/>
      <c r="E12" s="63"/>
      <c r="F12" s="63"/>
      <c r="G12" s="63"/>
      <c r="H12" s="63"/>
      <c r="I12" s="63">
        <v>2.8000000000000001E-2</v>
      </c>
      <c r="J12" s="63">
        <v>2.3E-2</v>
      </c>
      <c r="K12" s="63">
        <v>2.7E-2</v>
      </c>
      <c r="L12" s="63">
        <v>3.5000000000000003E-2</v>
      </c>
      <c r="M12" s="63">
        <v>4.1000000000000002E-2</v>
      </c>
      <c r="N12" s="119">
        <v>4.2999999999999997E-2</v>
      </c>
    </row>
    <row r="13" spans="1:14" x14ac:dyDescent="0.25">
      <c r="A13" s="249" t="s">
        <v>34</v>
      </c>
      <c r="B13" s="74" t="s">
        <v>14</v>
      </c>
      <c r="C13" s="64">
        <v>43.780999999999999</v>
      </c>
      <c r="D13" s="64">
        <v>44.280999999999999</v>
      </c>
      <c r="E13" s="64">
        <v>43.326999999999998</v>
      </c>
      <c r="F13" s="64">
        <v>39.960999999999999</v>
      </c>
      <c r="G13" s="64">
        <v>37.609000000000002</v>
      </c>
      <c r="H13" s="64">
        <v>34.908999999999999</v>
      </c>
      <c r="I13" s="64">
        <v>37.920999999999999</v>
      </c>
      <c r="J13" s="64">
        <v>33.366</v>
      </c>
      <c r="K13" s="64">
        <v>36.912000000000006</v>
      </c>
      <c r="L13" s="64">
        <v>39.253000000000007</v>
      </c>
      <c r="M13" s="64">
        <v>43.488</v>
      </c>
      <c r="N13" s="120">
        <v>48.067999999999998</v>
      </c>
    </row>
    <row r="14" spans="1:14" x14ac:dyDescent="0.25">
      <c r="A14" s="250"/>
      <c r="B14" s="74" t="s">
        <v>15</v>
      </c>
      <c r="C14" s="64">
        <v>2.036</v>
      </c>
      <c r="D14" s="64">
        <v>2.9879999999999995</v>
      </c>
      <c r="E14" s="64">
        <v>2.9729999999999999</v>
      </c>
      <c r="F14" s="64">
        <v>1.3059999999999998</v>
      </c>
      <c r="G14" s="64">
        <v>0.86199999999999999</v>
      </c>
      <c r="H14" s="64">
        <v>0.82100000000000006</v>
      </c>
      <c r="I14" s="64">
        <v>0.77300000000000002</v>
      </c>
      <c r="J14" s="64">
        <v>0.72299999999999998</v>
      </c>
      <c r="K14" s="64">
        <v>1.107</v>
      </c>
      <c r="L14" s="64">
        <v>1.6520000000000001</v>
      </c>
      <c r="M14" s="64">
        <v>1.9019999999999999</v>
      </c>
      <c r="N14" s="120">
        <v>1.635</v>
      </c>
    </row>
    <row r="15" spans="1:14" ht="15.75" thickBot="1" x14ac:dyDescent="0.3">
      <c r="A15" s="251"/>
      <c r="B15" s="78" t="s">
        <v>16</v>
      </c>
      <c r="C15" s="65">
        <v>0.95499999999999996</v>
      </c>
      <c r="D15" s="65">
        <v>0.97199999999999998</v>
      </c>
      <c r="E15" s="65">
        <v>0.92600000000000005</v>
      </c>
      <c r="F15" s="65">
        <v>0.44900000000000001</v>
      </c>
      <c r="G15" s="65">
        <v>0.26300000000000001</v>
      </c>
      <c r="H15" s="65">
        <v>0.22500000000000001</v>
      </c>
      <c r="I15" s="65">
        <v>0.129</v>
      </c>
      <c r="J15" s="65">
        <v>0.308</v>
      </c>
      <c r="K15" s="65">
        <v>0.499</v>
      </c>
      <c r="L15" s="65">
        <v>0.628</v>
      </c>
      <c r="M15" s="65">
        <v>0.83899999999999997</v>
      </c>
      <c r="N15" s="121">
        <v>0.97799999999999998</v>
      </c>
    </row>
    <row r="16" spans="1:14" ht="15.75" thickBot="1" x14ac:dyDescent="0.3">
      <c r="A16" s="241" t="s">
        <v>18</v>
      </c>
      <c r="B16" s="252"/>
      <c r="C16" s="118">
        <f t="shared" ref="C16:N16" si="0">SUM(C5:C9,C11)</f>
        <v>29854469</v>
      </c>
      <c r="D16" s="118">
        <f t="shared" si="0"/>
        <v>27760712</v>
      </c>
      <c r="E16" s="118">
        <f t="shared" si="0"/>
        <v>29977401.000000004</v>
      </c>
      <c r="F16" s="118">
        <f t="shared" si="0"/>
        <v>25307973.000000004</v>
      </c>
      <c r="G16" s="118">
        <f t="shared" si="0"/>
        <v>23998582</v>
      </c>
      <c r="H16" s="118">
        <f t="shared" si="0"/>
        <v>22843628</v>
      </c>
      <c r="I16" s="118">
        <f t="shared" si="0"/>
        <v>23608509.999999996</v>
      </c>
      <c r="J16" s="118">
        <f t="shared" si="0"/>
        <v>23032633</v>
      </c>
      <c r="K16" s="118">
        <f t="shared" si="0"/>
        <v>23371823.000000004</v>
      </c>
      <c r="L16" s="118">
        <f t="shared" si="0"/>
        <v>26163923</v>
      </c>
      <c r="M16" s="118">
        <f t="shared" si="0"/>
        <v>29159968.000000004</v>
      </c>
      <c r="N16" s="118">
        <f t="shared" si="0"/>
        <v>33340878</v>
      </c>
    </row>
    <row r="17" spans="1:14" x14ac:dyDescent="0.25">
      <c r="A17" s="243" t="s">
        <v>22</v>
      </c>
      <c r="B17" s="81" t="s">
        <v>15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/>
      <c r="I17" s="66"/>
      <c r="J17" s="113"/>
      <c r="K17" s="66"/>
      <c r="L17" s="66"/>
      <c r="M17" s="66"/>
      <c r="N17" s="66"/>
    </row>
    <row r="18" spans="1:14" x14ac:dyDescent="0.25">
      <c r="A18" s="248"/>
      <c r="B18" s="106" t="s">
        <v>16</v>
      </c>
      <c r="C18" s="107">
        <v>588069</v>
      </c>
      <c r="D18" s="107">
        <v>593311</v>
      </c>
      <c r="E18" s="107">
        <v>595134</v>
      </c>
      <c r="F18" s="107">
        <v>497750</v>
      </c>
      <c r="G18" s="107">
        <v>422227</v>
      </c>
      <c r="H18" s="107">
        <v>357271</v>
      </c>
      <c r="I18" s="107">
        <v>331350</v>
      </c>
      <c r="J18" s="107">
        <v>352976</v>
      </c>
      <c r="K18" s="107">
        <v>379588</v>
      </c>
      <c r="L18" s="107">
        <v>521225</v>
      </c>
      <c r="M18" s="107">
        <v>569444</v>
      </c>
      <c r="N18" s="107">
        <v>568201</v>
      </c>
    </row>
    <row r="19" spans="1:14" ht="15.75" thickBot="1" x14ac:dyDescent="0.3">
      <c r="A19" s="244"/>
      <c r="B19" s="82" t="s">
        <v>17</v>
      </c>
      <c r="C19" s="67">
        <v>6590</v>
      </c>
      <c r="D19" s="67">
        <v>6557</v>
      </c>
      <c r="E19" s="67">
        <v>8627</v>
      </c>
      <c r="F19" s="67">
        <v>3850</v>
      </c>
      <c r="G19" s="67">
        <v>3453</v>
      </c>
      <c r="H19" s="67">
        <v>2747</v>
      </c>
      <c r="I19" s="67">
        <v>2576</v>
      </c>
      <c r="J19" s="67">
        <v>2372</v>
      </c>
      <c r="K19" s="67">
        <v>2862</v>
      </c>
      <c r="L19" s="67">
        <v>5153</v>
      </c>
      <c r="M19" s="67">
        <v>5758</v>
      </c>
      <c r="N19" s="67">
        <v>5745</v>
      </c>
    </row>
    <row r="20" spans="1:14" ht="15.75" thickBot="1" x14ac:dyDescent="0.3">
      <c r="A20" s="230" t="s">
        <v>18</v>
      </c>
      <c r="B20" s="231"/>
      <c r="C20" s="83">
        <f t="shared" ref="C20:N20" si="1">C17+C19+C18</f>
        <v>594659</v>
      </c>
      <c r="D20" s="83">
        <f t="shared" si="1"/>
        <v>599868</v>
      </c>
      <c r="E20" s="83">
        <f t="shared" si="1"/>
        <v>603761</v>
      </c>
      <c r="F20" s="83">
        <f t="shared" si="1"/>
        <v>501600</v>
      </c>
      <c r="G20" s="83">
        <f t="shared" si="1"/>
        <v>425680</v>
      </c>
      <c r="H20" s="83">
        <f t="shared" si="1"/>
        <v>360018</v>
      </c>
      <c r="I20" s="83">
        <f t="shared" si="1"/>
        <v>333926</v>
      </c>
      <c r="J20" s="83">
        <f t="shared" si="1"/>
        <v>355348</v>
      </c>
      <c r="K20" s="83">
        <f t="shared" si="1"/>
        <v>382450</v>
      </c>
      <c r="L20" s="83">
        <f t="shared" si="1"/>
        <v>526378</v>
      </c>
      <c r="M20" s="83">
        <f t="shared" si="1"/>
        <v>575202</v>
      </c>
      <c r="N20" s="83">
        <f t="shared" si="1"/>
        <v>573946</v>
      </c>
    </row>
    <row r="21" spans="1:14" ht="15.75" thickBot="1" x14ac:dyDescent="0.3">
      <c r="A21" s="215" t="s">
        <v>19</v>
      </c>
      <c r="B21" s="216"/>
      <c r="C21" s="25">
        <f t="shared" ref="C21:M21" si="2">C16+C20</f>
        <v>30449128</v>
      </c>
      <c r="D21" s="25">
        <f t="shared" si="2"/>
        <v>28360580</v>
      </c>
      <c r="E21" s="25">
        <f t="shared" si="2"/>
        <v>30581162.000000004</v>
      </c>
      <c r="F21" s="25">
        <f t="shared" si="2"/>
        <v>25809573.000000004</v>
      </c>
      <c r="G21" s="25">
        <f t="shared" si="2"/>
        <v>24424262</v>
      </c>
      <c r="H21" s="25">
        <f t="shared" si="2"/>
        <v>23203646</v>
      </c>
      <c r="I21" s="25">
        <f t="shared" si="2"/>
        <v>23942435.999999996</v>
      </c>
      <c r="J21" s="114">
        <f t="shared" si="2"/>
        <v>23387981</v>
      </c>
      <c r="K21" s="114">
        <f>K16+K20</f>
        <v>23754273.000000004</v>
      </c>
      <c r="L21" s="114">
        <f t="shared" si="2"/>
        <v>26690301</v>
      </c>
      <c r="M21" s="114">
        <f t="shared" si="2"/>
        <v>29735170.000000004</v>
      </c>
      <c r="N21" s="114">
        <f>N16+N20</f>
        <v>33914824</v>
      </c>
    </row>
    <row r="27" spans="1:14" x14ac:dyDescent="0.25">
      <c r="D27" s="110"/>
      <c r="E27" s="111"/>
      <c r="H27" s="111"/>
    </row>
    <row r="28" spans="1:14" x14ac:dyDescent="0.25">
      <c r="D28" s="110"/>
      <c r="E28" s="112"/>
      <c r="F28" s="110"/>
      <c r="G28" s="108"/>
      <c r="H28" s="111"/>
      <c r="J28" s="109"/>
    </row>
    <row r="29" spans="1:14" x14ac:dyDescent="0.25">
      <c r="D29" s="110"/>
      <c r="E29" s="112"/>
      <c r="F29" s="110"/>
      <c r="G29" s="108"/>
      <c r="H29" s="111"/>
      <c r="J29" s="109"/>
    </row>
    <row r="30" spans="1:14" x14ac:dyDescent="0.25">
      <c r="D30" s="110"/>
      <c r="E30" s="112"/>
      <c r="F30" s="110"/>
      <c r="G30" s="108"/>
      <c r="J30" s="109"/>
    </row>
    <row r="31" spans="1:14" x14ac:dyDescent="0.25">
      <c r="D31" s="110"/>
      <c r="E31" s="112"/>
      <c r="F31" s="110"/>
      <c r="G31" s="108"/>
      <c r="J31" s="109"/>
    </row>
    <row r="32" spans="1:14" x14ac:dyDescent="0.25">
      <c r="D32" s="110"/>
      <c r="E32" s="112"/>
      <c r="F32" s="110"/>
      <c r="G32" s="108"/>
    </row>
    <row r="33" spans="4:7" x14ac:dyDescent="0.25">
      <c r="D33" s="110"/>
      <c r="E33" s="112"/>
      <c r="F33" s="110"/>
      <c r="G33" s="108"/>
    </row>
    <row r="34" spans="4:7" x14ac:dyDescent="0.25">
      <c r="E34" s="108"/>
      <c r="F34" s="110"/>
      <c r="G34" s="108"/>
    </row>
    <row r="35" spans="4:7" x14ac:dyDescent="0.25">
      <c r="E35" s="108"/>
      <c r="F35" s="110"/>
      <c r="G35" s="108"/>
    </row>
    <row r="36" spans="4:7" x14ac:dyDescent="0.25">
      <c r="E36" s="108"/>
      <c r="F36" s="110"/>
      <c r="G36" s="108"/>
    </row>
    <row r="37" spans="4:7" x14ac:dyDescent="0.25">
      <c r="E37" s="108"/>
      <c r="F37" s="110"/>
      <c r="G37" s="108"/>
    </row>
    <row r="38" spans="4:7" x14ac:dyDescent="0.25">
      <c r="E38" s="108"/>
      <c r="F38" s="110"/>
      <c r="G38" s="108"/>
    </row>
    <row r="39" spans="4:7" x14ac:dyDescent="0.25">
      <c r="E39" s="108"/>
      <c r="F39" s="110"/>
      <c r="G39" s="108"/>
    </row>
    <row r="40" spans="4:7" x14ac:dyDescent="0.25">
      <c r="E40" s="108"/>
      <c r="F40" s="110"/>
      <c r="G40" s="108"/>
    </row>
    <row r="41" spans="4:7" x14ac:dyDescent="0.25">
      <c r="E41" s="108"/>
      <c r="F41" s="110"/>
      <c r="G41" s="108"/>
    </row>
    <row r="42" spans="4:7" x14ac:dyDescent="0.25">
      <c r="E42" s="108"/>
      <c r="F42" s="110"/>
      <c r="G42" s="108"/>
    </row>
    <row r="43" spans="4:7" x14ac:dyDescent="0.25">
      <c r="E43" s="108"/>
      <c r="F43" s="110"/>
      <c r="G43" s="108"/>
    </row>
    <row r="44" spans="4:7" x14ac:dyDescent="0.25">
      <c r="E44" s="108"/>
      <c r="F44" s="110"/>
      <c r="G44" s="108"/>
    </row>
    <row r="45" spans="4:7" x14ac:dyDescent="0.25">
      <c r="E45" s="108"/>
      <c r="F45" s="110"/>
      <c r="G45" s="108"/>
    </row>
    <row r="46" spans="4:7" x14ac:dyDescent="0.25">
      <c r="E46" s="108"/>
      <c r="F46" s="110"/>
      <c r="G46" s="108"/>
    </row>
    <row r="47" spans="4:7" x14ac:dyDescent="0.25">
      <c r="E47" s="108"/>
      <c r="F47" s="110"/>
      <c r="G47" s="108"/>
    </row>
    <row r="48" spans="4:7" x14ac:dyDescent="0.25">
      <c r="E48" s="108"/>
    </row>
    <row r="49" spans="5:5" x14ac:dyDescent="0.25">
      <c r="E49" s="108"/>
    </row>
  </sheetData>
  <mergeCells count="9">
    <mergeCell ref="A17:A19"/>
    <mergeCell ref="A20:B20"/>
    <mergeCell ref="A21:B21"/>
    <mergeCell ref="A2:N2"/>
    <mergeCell ref="A4:A11"/>
    <mergeCell ref="B4:N4"/>
    <mergeCell ref="B10:N10"/>
    <mergeCell ref="A13:A15"/>
    <mergeCell ref="A16:B16"/>
  </mergeCells>
  <conditionalFormatting sqref="D48:D49 G28:G47">
    <cfRule type="containsText" dxfId="6" priority="1" operator="containsText" text="сн-2">
      <formula>NOT(ISERROR(SEARCH("сн-2",D28)))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60" zoomScaleNormal="60" workbookViewId="0">
      <selection activeCell="I5" sqref="I5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7.7109375" customWidth="1"/>
    <col min="8" max="8" width="19.7109375" customWidth="1"/>
    <col min="9" max="9" width="20.140625" customWidth="1"/>
    <col min="10" max="10" width="19.7109375" customWidth="1"/>
    <col min="11" max="11" width="20" customWidth="1"/>
    <col min="12" max="12" width="19" customWidth="1"/>
    <col min="13" max="13" width="21.42578125" customWidth="1"/>
    <col min="14" max="14" width="24.140625" customWidth="1"/>
    <col min="15" max="15" width="9.140625" style="143" customWidth="1"/>
    <col min="16" max="16" width="9.140625" style="144"/>
    <col min="17" max="17" width="11.140625" style="136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x14ac:dyDescent="0.25">
      <c r="A2" s="217" t="s">
        <v>43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8" ht="28.5" x14ac:dyDescent="0.25">
      <c r="A3" s="122" t="s">
        <v>0</v>
      </c>
      <c r="B3" s="122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3" t="s">
        <v>6</v>
      </c>
      <c r="H3" s="123" t="s">
        <v>7</v>
      </c>
      <c r="I3" s="123" t="s">
        <v>8</v>
      </c>
      <c r="J3" s="123" t="s">
        <v>9</v>
      </c>
      <c r="K3" s="123" t="s">
        <v>10</v>
      </c>
      <c r="L3" s="123" t="s">
        <v>11</v>
      </c>
      <c r="M3" s="123" t="s">
        <v>12</v>
      </c>
      <c r="N3" s="123" t="s">
        <v>13</v>
      </c>
      <c r="P3" s="143"/>
      <c r="Q3" s="138"/>
      <c r="R3" s="138"/>
    </row>
    <row r="4" spans="1:18" ht="19.5" customHeight="1" x14ac:dyDescent="0.25">
      <c r="A4" s="256" t="s">
        <v>39</v>
      </c>
      <c r="B4" s="257" t="s">
        <v>25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P4" s="143"/>
      <c r="Q4" s="138"/>
      <c r="R4" s="138"/>
    </row>
    <row r="5" spans="1:18" ht="19.5" customHeight="1" x14ac:dyDescent="0.25">
      <c r="A5" s="256"/>
      <c r="B5" s="60" t="s">
        <v>42</v>
      </c>
      <c r="C5" s="60">
        <v>24376</v>
      </c>
      <c r="D5" s="128">
        <v>29120</v>
      </c>
      <c r="E5" s="129">
        <v>142891.00000000003</v>
      </c>
      <c r="F5" s="130">
        <v>114295</v>
      </c>
      <c r="G5" s="131">
        <v>55366</v>
      </c>
      <c r="H5" s="60">
        <v>62364.000000000007</v>
      </c>
      <c r="I5" s="60">
        <v>75725.000000000015</v>
      </c>
      <c r="J5" s="60">
        <v>173884</v>
      </c>
      <c r="K5" s="60">
        <v>146341</v>
      </c>
      <c r="L5" s="60">
        <v>197627</v>
      </c>
      <c r="M5" s="60">
        <v>250142.00000000003</v>
      </c>
      <c r="N5" s="142">
        <v>226023</v>
      </c>
      <c r="O5" s="143">
        <f>N5/M5</f>
        <v>0.90357876726019615</v>
      </c>
      <c r="P5" s="143"/>
      <c r="Q5" s="139">
        <f>AVERAGE(C5:N5)</f>
        <v>124846.16666666667</v>
      </c>
      <c r="R5" s="138"/>
    </row>
    <row r="6" spans="1:18" ht="19.5" customHeight="1" x14ac:dyDescent="0.25">
      <c r="A6" s="256"/>
      <c r="B6" s="124" t="s">
        <v>14</v>
      </c>
      <c r="C6" s="60">
        <v>31782683.000000004</v>
      </c>
      <c r="D6" s="128">
        <f>25690001+295138</f>
        <v>25985139</v>
      </c>
      <c r="E6" s="129">
        <v>28685746</v>
      </c>
      <c r="F6" s="130">
        <v>24257658</v>
      </c>
      <c r="G6" s="131">
        <v>23399369</v>
      </c>
      <c r="H6" s="60">
        <v>22388629</v>
      </c>
      <c r="I6" s="60">
        <v>22639492.000000004</v>
      </c>
      <c r="J6" s="60">
        <v>22453753.999999996</v>
      </c>
      <c r="K6" s="60">
        <v>20713860.999999996</v>
      </c>
      <c r="L6" s="60">
        <v>21999567</v>
      </c>
      <c r="M6" s="60">
        <v>24612191</v>
      </c>
      <c r="N6" s="142">
        <v>25289188</v>
      </c>
      <c r="O6" s="143">
        <f t="shared" ref="O6:O9" si="0">N6/M6</f>
        <v>1.0275065718448229</v>
      </c>
      <c r="P6" s="143"/>
      <c r="Q6" s="139">
        <f t="shared" ref="Q6:Q21" si="1">AVERAGE(C6:N6)</f>
        <v>24517273.083333332</v>
      </c>
      <c r="R6" s="138"/>
    </row>
    <row r="7" spans="1:18" ht="19.5" customHeight="1" x14ac:dyDescent="0.25">
      <c r="A7" s="256"/>
      <c r="B7" s="124" t="s">
        <v>15</v>
      </c>
      <c r="C7" s="60">
        <v>1055551.0000000002</v>
      </c>
      <c r="D7" s="128">
        <f>992436+780</f>
        <v>993216</v>
      </c>
      <c r="E7" s="129">
        <v>900054</v>
      </c>
      <c r="F7" s="130">
        <v>743252.00000000012</v>
      </c>
      <c r="G7" s="131">
        <v>1028485.0000000001</v>
      </c>
      <c r="H7" s="60">
        <v>426813.99999999994</v>
      </c>
      <c r="I7" s="60">
        <v>651970</v>
      </c>
      <c r="J7" s="60">
        <v>647676</v>
      </c>
      <c r="K7" s="60">
        <v>726838.00000000012</v>
      </c>
      <c r="L7" s="60">
        <v>696506</v>
      </c>
      <c r="M7" s="60">
        <v>808196</v>
      </c>
      <c r="N7" s="142">
        <v>846994.99999999988</v>
      </c>
      <c r="O7" s="143">
        <f t="shared" si="0"/>
        <v>1.0480069191136803</v>
      </c>
      <c r="P7" s="143"/>
      <c r="Q7" s="139">
        <f t="shared" si="1"/>
        <v>793796.08333333337</v>
      </c>
      <c r="R7" s="138"/>
    </row>
    <row r="8" spans="1:18" ht="19.5" customHeight="1" x14ac:dyDescent="0.25">
      <c r="A8" s="256"/>
      <c r="B8" s="124" t="s">
        <v>16</v>
      </c>
      <c r="C8" s="60">
        <v>1097893</v>
      </c>
      <c r="D8" s="128">
        <f>749040+179135</f>
        <v>928175</v>
      </c>
      <c r="E8" s="129">
        <v>804367</v>
      </c>
      <c r="F8" s="130">
        <v>647047</v>
      </c>
      <c r="G8" s="131">
        <v>441582.99999999994</v>
      </c>
      <c r="H8" s="60">
        <v>242960</v>
      </c>
      <c r="I8" s="60">
        <v>331444</v>
      </c>
      <c r="J8" s="60">
        <v>399804</v>
      </c>
      <c r="K8" s="60">
        <v>502258.00000000006</v>
      </c>
      <c r="L8" s="60">
        <v>664733.99999999988</v>
      </c>
      <c r="M8" s="60">
        <v>926453</v>
      </c>
      <c r="N8" s="142">
        <v>955365</v>
      </c>
      <c r="O8" s="143">
        <f t="shared" si="0"/>
        <v>1.0312071956159676</v>
      </c>
      <c r="P8" s="143"/>
      <c r="Q8" s="139">
        <f t="shared" si="1"/>
        <v>661840.25</v>
      </c>
      <c r="R8" s="138"/>
    </row>
    <row r="9" spans="1:18" ht="19.5" customHeight="1" x14ac:dyDescent="0.25">
      <c r="A9" s="256"/>
      <c r="B9" s="124" t="s">
        <v>17</v>
      </c>
      <c r="C9" s="60">
        <v>46366</v>
      </c>
      <c r="D9" s="128">
        <f>60690+49626</f>
        <v>110316</v>
      </c>
      <c r="E9" s="129">
        <v>78354</v>
      </c>
      <c r="F9" s="130">
        <v>68148</v>
      </c>
      <c r="G9" s="131">
        <v>46317</v>
      </c>
      <c r="H9" s="60">
        <v>27083</v>
      </c>
      <c r="I9" s="60">
        <v>28969</v>
      </c>
      <c r="J9" s="60">
        <v>32014.000000000004</v>
      </c>
      <c r="K9" s="60">
        <v>42747</v>
      </c>
      <c r="L9" s="60">
        <v>68511</v>
      </c>
      <c r="M9" s="60">
        <v>89315</v>
      </c>
      <c r="N9" s="142">
        <v>80880</v>
      </c>
      <c r="O9" s="143">
        <f t="shared" si="0"/>
        <v>0.90555897665565699</v>
      </c>
      <c r="P9" s="143"/>
      <c r="Q9" s="139">
        <f t="shared" si="1"/>
        <v>59918.333333333336</v>
      </c>
      <c r="R9" s="138"/>
    </row>
    <row r="10" spans="1:18" ht="19.5" customHeight="1" x14ac:dyDescent="0.25">
      <c r="A10" s="256"/>
      <c r="B10" s="257" t="s">
        <v>26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P10" s="143"/>
      <c r="Q10" s="139"/>
      <c r="R10" s="138"/>
    </row>
    <row r="11" spans="1:18" ht="19.5" customHeight="1" x14ac:dyDescent="0.25">
      <c r="A11" s="256"/>
      <c r="B11" s="125"/>
      <c r="C11" s="60">
        <v>23558</v>
      </c>
      <c r="D11" s="128">
        <v>23135</v>
      </c>
      <c r="E11" s="129">
        <v>17941</v>
      </c>
      <c r="F11" s="130">
        <v>16793</v>
      </c>
      <c r="G11" s="131">
        <v>9993</v>
      </c>
      <c r="H11" s="60">
        <v>10446</v>
      </c>
      <c r="I11" s="60">
        <v>7040.0000000000009</v>
      </c>
      <c r="J11" s="60">
        <v>6631</v>
      </c>
      <c r="K11" s="60">
        <v>12293.000000000002</v>
      </c>
      <c r="L11" s="60">
        <v>17371.000000000004</v>
      </c>
      <c r="M11" s="60">
        <v>18893</v>
      </c>
      <c r="N11" s="142">
        <v>20580.000000000004</v>
      </c>
      <c r="O11" s="143">
        <f t="shared" ref="O11:O15" si="2">N11/M11</f>
        <v>1.0892923304927753</v>
      </c>
      <c r="P11" s="143"/>
      <c r="Q11" s="139">
        <f t="shared" si="1"/>
        <v>15389.5</v>
      </c>
      <c r="R11" s="138"/>
    </row>
    <row r="12" spans="1:18" ht="19.5" customHeight="1" x14ac:dyDescent="0.25">
      <c r="A12" s="259" t="s">
        <v>34</v>
      </c>
      <c r="B12" s="124" t="s">
        <v>42</v>
      </c>
      <c r="C12" s="64">
        <v>0.04</v>
      </c>
      <c r="D12" s="64">
        <v>0.05</v>
      </c>
      <c r="E12" s="64">
        <v>4.1000000000000002E-2</v>
      </c>
      <c r="F12" s="64">
        <v>4.5999999999999999E-2</v>
      </c>
      <c r="G12" s="64">
        <v>3.4000000000000002E-2</v>
      </c>
      <c r="H12" s="64">
        <v>3.3000000000000002E-2</v>
      </c>
      <c r="I12" s="64">
        <v>1.9E-2</v>
      </c>
      <c r="J12" s="64">
        <v>2.8000000000000001E-2</v>
      </c>
      <c r="K12" s="64">
        <v>2.8000000000000001E-2</v>
      </c>
      <c r="L12" s="64">
        <v>6.3E-2</v>
      </c>
      <c r="M12" s="64">
        <v>0.08</v>
      </c>
      <c r="N12" s="64">
        <v>0.08</v>
      </c>
      <c r="O12" s="143">
        <f t="shared" si="2"/>
        <v>1</v>
      </c>
      <c r="P12" s="143"/>
      <c r="Q12" s="139">
        <f t="shared" si="1"/>
        <v>4.5166666666666667E-2</v>
      </c>
      <c r="R12" s="138"/>
    </row>
    <row r="13" spans="1:18" ht="19.5" customHeight="1" x14ac:dyDescent="0.25">
      <c r="A13" s="260"/>
      <c r="B13" s="124" t="s">
        <v>14</v>
      </c>
      <c r="C13" s="64">
        <v>48.61</v>
      </c>
      <c r="D13" s="64">
        <f>43.802+0.396</f>
        <v>44.198</v>
      </c>
      <c r="E13" s="64">
        <v>45.671000000000006</v>
      </c>
      <c r="F13" s="64">
        <v>38.362000000000002</v>
      </c>
      <c r="G13" s="64">
        <v>34.529000000000003</v>
      </c>
      <c r="H13" s="64">
        <v>36.037999999999997</v>
      </c>
      <c r="I13" s="64">
        <v>35.223000000000006</v>
      </c>
      <c r="J13" s="64">
        <v>35.844999999999999</v>
      </c>
      <c r="K13" s="64">
        <v>33.997999999999998</v>
      </c>
      <c r="L13" s="64">
        <v>35.753999999999998</v>
      </c>
      <c r="M13" s="64">
        <v>38.960000000000008</v>
      </c>
      <c r="N13" s="64">
        <v>39.227000000000004</v>
      </c>
      <c r="O13" s="143">
        <f t="shared" si="2"/>
        <v>1.0068531827515399</v>
      </c>
      <c r="P13" s="143"/>
      <c r="Q13" s="139">
        <f t="shared" si="1"/>
        <v>38.867916666666666</v>
      </c>
      <c r="R13" s="138"/>
    </row>
    <row r="14" spans="1:18" ht="19.5" customHeight="1" x14ac:dyDescent="0.25">
      <c r="A14" s="260"/>
      <c r="B14" s="124" t="s">
        <v>15</v>
      </c>
      <c r="C14" s="64">
        <v>1.591</v>
      </c>
      <c r="D14" s="64">
        <v>1.637</v>
      </c>
      <c r="E14" s="64">
        <v>1.3560000000000001</v>
      </c>
      <c r="F14" s="64">
        <v>1.165</v>
      </c>
      <c r="G14" s="64">
        <v>1.9499999999999997</v>
      </c>
      <c r="H14" s="64">
        <v>1.0049999999999999</v>
      </c>
      <c r="I14" s="64">
        <v>1.399</v>
      </c>
      <c r="J14" s="64">
        <v>1.3839999999999999</v>
      </c>
      <c r="K14" s="64">
        <v>1.5569999999999999</v>
      </c>
      <c r="L14" s="64">
        <v>1.1199999999999999</v>
      </c>
      <c r="M14" s="64">
        <v>1.2729999999999999</v>
      </c>
      <c r="N14" s="64">
        <v>1.2969999999999999</v>
      </c>
      <c r="O14" s="143">
        <f t="shared" si="2"/>
        <v>1.01885310290652</v>
      </c>
      <c r="P14" s="143"/>
      <c r="Q14" s="139">
        <f t="shared" si="1"/>
        <v>1.3945000000000001</v>
      </c>
      <c r="R14" s="138"/>
    </row>
    <row r="15" spans="1:18" ht="19.5" customHeight="1" x14ac:dyDescent="0.25">
      <c r="A15" s="261"/>
      <c r="B15" s="124" t="s">
        <v>16</v>
      </c>
      <c r="C15" s="64">
        <v>0.92700000000000005</v>
      </c>
      <c r="D15" s="64">
        <v>0.90400000000000003</v>
      </c>
      <c r="E15" s="64">
        <v>0.73499999999999999</v>
      </c>
      <c r="F15" s="64">
        <v>0.47</v>
      </c>
      <c r="G15" s="64">
        <v>0.23799999999999999</v>
      </c>
      <c r="H15" s="64">
        <v>0.114</v>
      </c>
      <c r="I15" s="64">
        <v>0.21600000000000003</v>
      </c>
      <c r="J15" s="64">
        <v>0.22799999999999998</v>
      </c>
      <c r="K15" s="64">
        <v>0.41300000000000003</v>
      </c>
      <c r="L15" s="64">
        <v>0.61699999999999999</v>
      </c>
      <c r="M15" s="64">
        <v>0.748</v>
      </c>
      <c r="N15" s="64">
        <v>0.79800000000000004</v>
      </c>
      <c r="O15" s="143">
        <f t="shared" si="2"/>
        <v>1.0668449197860963</v>
      </c>
      <c r="P15" s="143"/>
      <c r="Q15" s="139">
        <f t="shared" si="1"/>
        <v>0.53400000000000003</v>
      </c>
      <c r="R15" s="138"/>
    </row>
    <row r="16" spans="1:18" ht="19.5" customHeight="1" x14ac:dyDescent="0.25">
      <c r="A16" s="258" t="s">
        <v>18</v>
      </c>
      <c r="B16" s="258"/>
      <c r="C16" s="126">
        <f t="shared" ref="C16:N16" si="3">SUM(C5:C9,C11)</f>
        <v>34030427</v>
      </c>
      <c r="D16" s="126">
        <f t="shared" si="3"/>
        <v>28069101</v>
      </c>
      <c r="E16" s="126">
        <f t="shared" si="3"/>
        <v>30629353</v>
      </c>
      <c r="F16" s="126">
        <f t="shared" si="3"/>
        <v>25847193</v>
      </c>
      <c r="G16" s="126">
        <f t="shared" si="3"/>
        <v>24981113</v>
      </c>
      <c r="H16" s="126">
        <f t="shared" si="3"/>
        <v>23158296</v>
      </c>
      <c r="I16" s="126">
        <f t="shared" si="3"/>
        <v>23734640.000000004</v>
      </c>
      <c r="J16" s="126">
        <f t="shared" si="3"/>
        <v>23713762.999999996</v>
      </c>
      <c r="K16" s="126">
        <f t="shared" si="3"/>
        <v>22144337.999999996</v>
      </c>
      <c r="L16" s="126">
        <f t="shared" si="3"/>
        <v>23644316</v>
      </c>
      <c r="M16" s="126">
        <f t="shared" si="3"/>
        <v>26705190</v>
      </c>
      <c r="N16" s="126">
        <f t="shared" si="3"/>
        <v>27419031</v>
      </c>
      <c r="P16" s="143"/>
      <c r="Q16" s="139">
        <f t="shared" si="1"/>
        <v>26173063.416666668</v>
      </c>
      <c r="R16" s="138"/>
    </row>
    <row r="17" spans="1:18" ht="19.5" customHeight="1" x14ac:dyDescent="0.25">
      <c r="A17" s="253" t="s">
        <v>44</v>
      </c>
      <c r="B17" s="124" t="s">
        <v>15</v>
      </c>
      <c r="C17" s="60">
        <v>0</v>
      </c>
      <c r="D17" s="128">
        <v>0</v>
      </c>
      <c r="E17" s="129">
        <v>0</v>
      </c>
      <c r="F17" s="130">
        <v>0</v>
      </c>
      <c r="G17" s="131">
        <v>0</v>
      </c>
      <c r="H17" s="60">
        <v>0</v>
      </c>
      <c r="I17" s="60">
        <v>0</v>
      </c>
      <c r="J17" s="132">
        <v>0</v>
      </c>
      <c r="K17" s="60">
        <v>0</v>
      </c>
      <c r="L17" s="60">
        <v>0</v>
      </c>
      <c r="M17" s="60">
        <v>0</v>
      </c>
      <c r="N17" s="142">
        <v>0</v>
      </c>
      <c r="O17" s="145"/>
      <c r="P17" s="143"/>
      <c r="Q17" s="139">
        <f>AVERAGE(C17:O17)</f>
        <v>0</v>
      </c>
      <c r="R17" s="138"/>
    </row>
    <row r="18" spans="1:18" ht="19.5" customHeight="1" x14ac:dyDescent="0.25">
      <c r="A18" s="253"/>
      <c r="B18" s="124" t="s">
        <v>16</v>
      </c>
      <c r="C18" s="60">
        <v>626024</v>
      </c>
      <c r="D18" s="128">
        <v>598300</v>
      </c>
      <c r="E18" s="129">
        <v>553441</v>
      </c>
      <c r="F18" s="130">
        <v>506267</v>
      </c>
      <c r="G18" s="131">
        <v>459922</v>
      </c>
      <c r="H18" s="60">
        <v>377471</v>
      </c>
      <c r="I18" s="60">
        <v>359308</v>
      </c>
      <c r="J18" s="60">
        <v>376615</v>
      </c>
      <c r="K18" s="60">
        <v>417648</v>
      </c>
      <c r="L18" s="60">
        <v>537526</v>
      </c>
      <c r="M18" s="60">
        <v>567964</v>
      </c>
      <c r="N18" s="142">
        <v>546411</v>
      </c>
      <c r="O18" s="143">
        <f>N18/M18</f>
        <v>0.96205217232078089</v>
      </c>
      <c r="P18" s="143"/>
      <c r="Q18" s="139">
        <f t="shared" si="1"/>
        <v>493908.08333333331</v>
      </c>
      <c r="R18" s="138"/>
    </row>
    <row r="19" spans="1:18" ht="33.75" customHeight="1" x14ac:dyDescent="0.25">
      <c r="A19" s="253"/>
      <c r="B19" s="124" t="s">
        <v>17</v>
      </c>
      <c r="C19" s="60">
        <v>6913</v>
      </c>
      <c r="D19" s="128">
        <v>5993</v>
      </c>
      <c r="E19" s="129">
        <v>4401</v>
      </c>
      <c r="F19" s="130">
        <v>4181</v>
      </c>
      <c r="G19" s="131">
        <v>3849</v>
      </c>
      <c r="H19" s="60">
        <v>2929</v>
      </c>
      <c r="I19" s="60">
        <v>2853</v>
      </c>
      <c r="J19" s="60">
        <v>3975</v>
      </c>
      <c r="K19" s="60">
        <v>4243</v>
      </c>
      <c r="L19" s="60">
        <v>10002</v>
      </c>
      <c r="M19" s="60">
        <v>7684</v>
      </c>
      <c r="N19" s="142">
        <v>5800</v>
      </c>
      <c r="O19" s="143">
        <f>N19/M19</f>
        <v>0.75481520041644978</v>
      </c>
      <c r="P19" s="143"/>
      <c r="Q19" s="139">
        <f t="shared" si="1"/>
        <v>5235.25</v>
      </c>
      <c r="R19" s="138"/>
    </row>
    <row r="20" spans="1:18" ht="19.5" customHeight="1" x14ac:dyDescent="0.25">
      <c r="A20" s="254" t="s">
        <v>18</v>
      </c>
      <c r="B20" s="254"/>
      <c r="C20" s="127">
        <f t="shared" ref="C20:N20" si="4">C17+C19+C18</f>
        <v>632937</v>
      </c>
      <c r="D20" s="127">
        <f t="shared" si="4"/>
        <v>604293</v>
      </c>
      <c r="E20" s="127">
        <f t="shared" si="4"/>
        <v>557842</v>
      </c>
      <c r="F20" s="127">
        <f t="shared" si="4"/>
        <v>510448</v>
      </c>
      <c r="G20" s="127">
        <f t="shared" si="4"/>
        <v>463771</v>
      </c>
      <c r="H20" s="127">
        <f t="shared" si="4"/>
        <v>380400</v>
      </c>
      <c r="I20" s="127">
        <f t="shared" si="4"/>
        <v>362161</v>
      </c>
      <c r="J20" s="127">
        <f t="shared" si="4"/>
        <v>380590</v>
      </c>
      <c r="K20" s="127">
        <f t="shared" si="4"/>
        <v>421891</v>
      </c>
      <c r="L20" s="127">
        <f t="shared" si="4"/>
        <v>547528</v>
      </c>
      <c r="M20" s="127">
        <f t="shared" si="4"/>
        <v>575648</v>
      </c>
      <c r="N20" s="127">
        <f t="shared" si="4"/>
        <v>552211</v>
      </c>
      <c r="P20" s="143"/>
      <c r="Q20" s="139">
        <f t="shared" si="1"/>
        <v>499143.33333333331</v>
      </c>
      <c r="R20" s="138"/>
    </row>
    <row r="21" spans="1:18" ht="19.5" customHeight="1" x14ac:dyDescent="0.25">
      <c r="A21" s="255" t="s">
        <v>19</v>
      </c>
      <c r="B21" s="255"/>
      <c r="C21" s="9">
        <f t="shared" ref="C21:M21" si="5">C16+C20</f>
        <v>34663364</v>
      </c>
      <c r="D21" s="9">
        <f t="shared" si="5"/>
        <v>28673394</v>
      </c>
      <c r="E21" s="9">
        <f t="shared" si="5"/>
        <v>31187195</v>
      </c>
      <c r="F21" s="9">
        <f t="shared" si="5"/>
        <v>26357641</v>
      </c>
      <c r="G21" s="9">
        <f t="shared" si="5"/>
        <v>25444884</v>
      </c>
      <c r="H21" s="9">
        <f t="shared" si="5"/>
        <v>23538696</v>
      </c>
      <c r="I21" s="9">
        <f t="shared" si="5"/>
        <v>24096801.000000004</v>
      </c>
      <c r="J21" s="127">
        <f t="shared" si="5"/>
        <v>24094352.999999996</v>
      </c>
      <c r="K21" s="127">
        <f>K16+K20</f>
        <v>22566228.999999996</v>
      </c>
      <c r="L21" s="127">
        <f t="shared" si="5"/>
        <v>24191844</v>
      </c>
      <c r="M21" s="127">
        <f t="shared" si="5"/>
        <v>27280838</v>
      </c>
      <c r="N21" s="127">
        <f>N16+N20</f>
        <v>27971242</v>
      </c>
      <c r="P21" s="143"/>
      <c r="Q21" s="139">
        <f t="shared" si="1"/>
        <v>26672206.75</v>
      </c>
      <c r="R21" s="138"/>
    </row>
    <row r="22" spans="1:18" x14ac:dyDescent="0.25">
      <c r="P22" s="143"/>
      <c r="Q22" s="138"/>
      <c r="R22" s="138"/>
    </row>
    <row r="23" spans="1:18" x14ac:dyDescent="0.25">
      <c r="P23" s="143"/>
      <c r="Q23" s="138"/>
      <c r="R23" s="138"/>
    </row>
    <row r="27" spans="1:18" x14ac:dyDescent="0.25">
      <c r="D27" s="110"/>
      <c r="E27" s="111"/>
      <c r="H27" s="111"/>
    </row>
    <row r="28" spans="1:18" x14ac:dyDescent="0.25">
      <c r="D28" s="110"/>
      <c r="E28" s="112"/>
      <c r="F28" s="110"/>
      <c r="G28" s="108"/>
      <c r="H28" s="111"/>
      <c r="J28" s="109"/>
    </row>
    <row r="29" spans="1:18" x14ac:dyDescent="0.25">
      <c r="D29" s="110"/>
      <c r="E29" s="112"/>
      <c r="F29" s="110"/>
      <c r="G29" s="108"/>
      <c r="H29" s="111"/>
      <c r="J29" s="109"/>
    </row>
    <row r="30" spans="1:18" x14ac:dyDescent="0.25">
      <c r="D30" s="110"/>
      <c r="E30" s="112"/>
      <c r="F30" s="110"/>
      <c r="G30" s="108"/>
      <c r="J30" s="109"/>
    </row>
    <row r="31" spans="1:18" x14ac:dyDescent="0.25">
      <c r="D31" s="110"/>
      <c r="E31" s="112"/>
      <c r="F31" s="110"/>
      <c r="G31" s="108"/>
      <c r="J31" s="109"/>
    </row>
    <row r="32" spans="1:18" x14ac:dyDescent="0.25">
      <c r="D32" s="110"/>
      <c r="E32" s="112"/>
      <c r="F32" s="110"/>
      <c r="G32" s="108"/>
    </row>
    <row r="33" spans="4:7" x14ac:dyDescent="0.25">
      <c r="D33" s="110"/>
      <c r="E33" s="112"/>
      <c r="F33" s="110"/>
      <c r="G33" s="108"/>
    </row>
    <row r="34" spans="4:7" x14ac:dyDescent="0.25">
      <c r="E34" s="108"/>
      <c r="F34" s="110"/>
      <c r="G34" s="108"/>
    </row>
    <row r="35" spans="4:7" x14ac:dyDescent="0.25">
      <c r="E35" s="108"/>
      <c r="F35" s="110"/>
      <c r="G35" s="108"/>
    </row>
    <row r="36" spans="4:7" x14ac:dyDescent="0.25">
      <c r="E36" s="108"/>
      <c r="F36" s="110"/>
      <c r="G36" s="108"/>
    </row>
    <row r="37" spans="4:7" x14ac:dyDescent="0.25">
      <c r="E37" s="108"/>
      <c r="F37" s="110"/>
      <c r="G37" s="108"/>
    </row>
    <row r="38" spans="4:7" x14ac:dyDescent="0.25">
      <c r="E38" s="108"/>
      <c r="F38" s="110"/>
      <c r="G38" s="108"/>
    </row>
    <row r="39" spans="4:7" x14ac:dyDescent="0.25">
      <c r="E39" s="108"/>
      <c r="F39" s="110"/>
      <c r="G39" s="108"/>
    </row>
    <row r="40" spans="4:7" x14ac:dyDescent="0.25">
      <c r="E40" s="108"/>
      <c r="F40" s="110"/>
      <c r="G40" s="108"/>
    </row>
    <row r="41" spans="4:7" x14ac:dyDescent="0.25">
      <c r="E41" s="108"/>
      <c r="F41" s="110"/>
      <c r="G41" s="108"/>
    </row>
    <row r="42" spans="4:7" x14ac:dyDescent="0.25">
      <c r="E42" s="108"/>
      <c r="F42" s="110"/>
      <c r="G42" s="108"/>
    </row>
    <row r="43" spans="4:7" x14ac:dyDescent="0.25">
      <c r="E43" s="108"/>
      <c r="F43" s="110"/>
      <c r="G43" s="108"/>
    </row>
    <row r="44" spans="4:7" x14ac:dyDescent="0.25">
      <c r="E44" s="108"/>
      <c r="F44" s="110"/>
      <c r="G44" s="108"/>
    </row>
    <row r="45" spans="4:7" x14ac:dyDescent="0.25">
      <c r="E45" s="108"/>
      <c r="F45" s="110"/>
      <c r="G45" s="108"/>
    </row>
    <row r="46" spans="4:7" x14ac:dyDescent="0.25">
      <c r="E46" s="108"/>
      <c r="F46" s="110"/>
      <c r="G46" s="108"/>
    </row>
    <row r="47" spans="4:7" x14ac:dyDescent="0.25">
      <c r="E47" s="108"/>
      <c r="F47" s="110"/>
      <c r="G47" s="108"/>
    </row>
    <row r="48" spans="4:7" x14ac:dyDescent="0.25">
      <c r="E48" s="108"/>
    </row>
    <row r="49" spans="5:5" x14ac:dyDescent="0.25">
      <c r="E49" s="108"/>
    </row>
  </sheetData>
  <mergeCells count="9">
    <mergeCell ref="A17:A19"/>
    <mergeCell ref="A20:B20"/>
    <mergeCell ref="A21:B21"/>
    <mergeCell ref="A2:N2"/>
    <mergeCell ref="A4:A11"/>
    <mergeCell ref="B4:N4"/>
    <mergeCell ref="B10:N10"/>
    <mergeCell ref="A16:B16"/>
    <mergeCell ref="A12:A15"/>
  </mergeCells>
  <conditionalFormatting sqref="D48:D49 G28:G47">
    <cfRule type="containsText" dxfId="5" priority="1" operator="containsText" text="сн-2">
      <formula>NOT(ISERROR(SEARCH("сн-2",D28)))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70" zoomScaleNormal="70" workbookViewId="0">
      <selection activeCell="W17" sqref="W17:W19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21.28515625" customWidth="1"/>
    <col min="5" max="5" width="18.7109375" customWidth="1"/>
    <col min="6" max="6" width="19.28515625" customWidth="1"/>
    <col min="7" max="7" width="19.28515625" hidden="1" customWidth="1"/>
    <col min="8" max="8" width="17.7109375" customWidth="1"/>
    <col min="9" max="9" width="17.7109375" hidden="1" customWidth="1"/>
    <col min="10" max="10" width="19.7109375" customWidth="1"/>
    <col min="11" max="11" width="19.7109375" hidden="1" customWidth="1"/>
    <col min="12" max="12" width="20.140625" customWidth="1"/>
    <col min="13" max="13" width="20.140625" hidden="1" customWidth="1"/>
    <col min="14" max="14" width="19.7109375" customWidth="1"/>
    <col min="15" max="15" width="19.7109375" hidden="1" customWidth="1"/>
    <col min="16" max="16" width="20" customWidth="1"/>
    <col min="17" max="17" width="20" hidden="1" customWidth="1"/>
    <col min="18" max="18" width="19" customWidth="1"/>
    <col min="19" max="19" width="19" hidden="1" customWidth="1"/>
    <col min="20" max="20" width="21.42578125" customWidth="1"/>
    <col min="21" max="21" width="21.42578125" hidden="1" customWidth="1"/>
    <col min="22" max="22" width="24.140625" customWidth="1"/>
    <col min="23" max="23" width="12.42578125" style="138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217" t="s">
        <v>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23" ht="28.5" x14ac:dyDescent="0.25">
      <c r="A3" s="122" t="s">
        <v>0</v>
      </c>
      <c r="B3" s="122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3"/>
      <c r="H3" s="123" t="s">
        <v>6</v>
      </c>
      <c r="I3" s="123"/>
      <c r="J3" s="123" t="s">
        <v>7</v>
      </c>
      <c r="K3" s="123"/>
      <c r="L3" s="123" t="s">
        <v>8</v>
      </c>
      <c r="M3" s="123"/>
      <c r="N3" s="123" t="s">
        <v>9</v>
      </c>
      <c r="O3" s="123"/>
      <c r="P3" s="123" t="s">
        <v>10</v>
      </c>
      <c r="Q3" s="123"/>
      <c r="R3" s="123" t="s">
        <v>11</v>
      </c>
      <c r="S3" s="123"/>
      <c r="T3" s="123" t="s">
        <v>12</v>
      </c>
      <c r="U3" s="123"/>
      <c r="V3" s="123" t="s">
        <v>13</v>
      </c>
    </row>
    <row r="4" spans="1:23" ht="19.5" customHeight="1" x14ac:dyDescent="0.25">
      <c r="A4" s="256" t="s">
        <v>46</v>
      </c>
      <c r="B4" s="257" t="s">
        <v>25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</row>
    <row r="5" spans="1:23" ht="19.5" customHeight="1" x14ac:dyDescent="0.25">
      <c r="A5" s="256"/>
      <c r="B5" s="134" t="s">
        <v>42</v>
      </c>
      <c r="C5" s="134">
        <v>162186</v>
      </c>
      <c r="D5" s="134">
        <v>149199</v>
      </c>
      <c r="E5" s="134">
        <v>184888</v>
      </c>
      <c r="F5" s="134">
        <v>149994</v>
      </c>
      <c r="G5" s="137">
        <v>0.48441314143225861</v>
      </c>
      <c r="H5" s="134">
        <v>142674</v>
      </c>
      <c r="I5" s="140">
        <v>1.1263952606292671</v>
      </c>
      <c r="J5" s="134">
        <v>100800.99999999999</v>
      </c>
      <c r="K5" s="141">
        <v>1.2142421910076326</v>
      </c>
      <c r="L5" s="134">
        <v>145146.00000000003</v>
      </c>
      <c r="M5" s="142">
        <v>2.2962561901617691</v>
      </c>
      <c r="N5" s="134">
        <v>121216.00000000001</v>
      </c>
      <c r="O5" s="146">
        <v>0.84160129741666856</v>
      </c>
      <c r="P5" s="134">
        <v>139294</v>
      </c>
      <c r="Q5" s="147">
        <v>1.3504554431089031</v>
      </c>
      <c r="R5" s="134">
        <v>170545.00000000003</v>
      </c>
      <c r="S5" s="148">
        <v>1.2657278610716149</v>
      </c>
      <c r="T5" s="134">
        <v>160966</v>
      </c>
      <c r="U5" s="149">
        <v>0.90357876726019615</v>
      </c>
      <c r="V5" s="134">
        <v>61362</v>
      </c>
      <c r="W5" s="138">
        <f>'2021'!C5/'2020'!V5</f>
        <v>1.9481926925458752</v>
      </c>
    </row>
    <row r="6" spans="1:23" ht="19.5" customHeight="1" x14ac:dyDescent="0.25">
      <c r="A6" s="256"/>
      <c r="B6" s="133" t="s">
        <v>14</v>
      </c>
      <c r="C6" s="134">
        <v>22745167</v>
      </c>
      <c r="D6" s="134">
        <v>21292925.999999996</v>
      </c>
      <c r="E6" s="134">
        <v>23067693</v>
      </c>
      <c r="F6" s="134">
        <v>21749162</v>
      </c>
      <c r="G6" s="137">
        <v>0.96461781265116364</v>
      </c>
      <c r="H6" s="135">
        <v>20308637</v>
      </c>
      <c r="I6" s="140">
        <v>0.95680481811283036</v>
      </c>
      <c r="J6" s="140">
        <v>12794454</v>
      </c>
      <c r="K6" s="141">
        <v>1.0112049290735938</v>
      </c>
      <c r="L6" s="141">
        <v>17759879</v>
      </c>
      <c r="M6" s="142">
        <v>0.99179584064872095</v>
      </c>
      <c r="N6" s="134">
        <v>18970993</v>
      </c>
      <c r="O6" s="146">
        <v>0.92251215542844189</v>
      </c>
      <c r="P6" s="134">
        <v>20441248.000000004</v>
      </c>
      <c r="Q6" s="147">
        <v>1.0620698381629579</v>
      </c>
      <c r="R6" s="134">
        <v>20640230</v>
      </c>
      <c r="S6" s="148">
        <v>1.118757973736483</v>
      </c>
      <c r="T6" s="134">
        <v>22655920</v>
      </c>
      <c r="U6" s="149">
        <v>1.0275065718448229</v>
      </c>
      <c r="V6" s="134">
        <v>25523398.999999996</v>
      </c>
      <c r="W6" s="138">
        <f>'2021'!C6/'2020'!V6</f>
        <v>0.94440760025731696</v>
      </c>
    </row>
    <row r="7" spans="1:23" ht="19.5" customHeight="1" x14ac:dyDescent="0.25">
      <c r="A7" s="256"/>
      <c r="B7" s="133" t="s">
        <v>15</v>
      </c>
      <c r="C7" s="134">
        <v>830567.00000000012</v>
      </c>
      <c r="D7" s="134">
        <v>784882.99999999988</v>
      </c>
      <c r="E7" s="134">
        <v>1045949.0000000001</v>
      </c>
      <c r="F7" s="134">
        <v>786464</v>
      </c>
      <c r="G7" s="137">
        <v>1.3837635149316785</v>
      </c>
      <c r="H7" s="135">
        <v>587158</v>
      </c>
      <c r="I7" s="140">
        <v>0.4149929264889618</v>
      </c>
      <c r="J7" s="140">
        <v>389331</v>
      </c>
      <c r="K7" s="141">
        <v>1.5275272132591717</v>
      </c>
      <c r="L7" s="141">
        <v>396421</v>
      </c>
      <c r="M7" s="142">
        <v>0.99341380738377538</v>
      </c>
      <c r="N7" s="134">
        <v>401065</v>
      </c>
      <c r="O7" s="146">
        <v>1.1222246925932104</v>
      </c>
      <c r="P7" s="134">
        <v>464126.00000000006</v>
      </c>
      <c r="Q7" s="147">
        <v>0.95826855502876829</v>
      </c>
      <c r="R7" s="134">
        <v>503584</v>
      </c>
      <c r="S7" s="148">
        <v>1.1603575561445272</v>
      </c>
      <c r="T7" s="134">
        <v>1226781</v>
      </c>
      <c r="U7" s="149">
        <v>1.0480069191136803</v>
      </c>
      <c r="V7" s="134">
        <v>2809741</v>
      </c>
      <c r="W7" s="138">
        <f>'2021'!C7/'2020'!V7</f>
        <v>0.6485426948604871</v>
      </c>
    </row>
    <row r="8" spans="1:23" ht="19.5" customHeight="1" x14ac:dyDescent="0.25">
      <c r="A8" s="256"/>
      <c r="B8" s="133" t="s">
        <v>16</v>
      </c>
      <c r="C8" s="134">
        <v>1061552</v>
      </c>
      <c r="D8" s="134">
        <v>953445.99999999988</v>
      </c>
      <c r="E8" s="134">
        <v>807685.99999999988</v>
      </c>
      <c r="F8" s="134">
        <v>645168</v>
      </c>
      <c r="G8" s="137">
        <v>0.68245892493126459</v>
      </c>
      <c r="H8" s="135">
        <v>480247</v>
      </c>
      <c r="I8" s="140">
        <v>0.55020234021690151</v>
      </c>
      <c r="J8" s="140">
        <v>239643</v>
      </c>
      <c r="K8" s="141">
        <v>1.3641916364833717</v>
      </c>
      <c r="L8" s="141">
        <v>285734.00000000006</v>
      </c>
      <c r="M8" s="142">
        <v>1.2062490194421984</v>
      </c>
      <c r="N8" s="134">
        <v>357089</v>
      </c>
      <c r="O8" s="146">
        <v>1.2562605676781624</v>
      </c>
      <c r="P8" s="134">
        <v>472503</v>
      </c>
      <c r="Q8" s="147">
        <v>1.3234911141285948</v>
      </c>
      <c r="R8" s="134">
        <v>798163</v>
      </c>
      <c r="S8" s="148">
        <v>1.393719893972627</v>
      </c>
      <c r="T8" s="134">
        <v>822474.99999999988</v>
      </c>
      <c r="U8" s="149">
        <v>1.0312071956159676</v>
      </c>
      <c r="V8" s="134">
        <v>1028903</v>
      </c>
      <c r="W8" s="138">
        <f>'2021'!C8/'2020'!V8</f>
        <v>1.1001299442221475</v>
      </c>
    </row>
    <row r="9" spans="1:23" ht="19.5" customHeight="1" x14ac:dyDescent="0.25">
      <c r="A9" s="256"/>
      <c r="B9" s="133" t="s">
        <v>17</v>
      </c>
      <c r="C9" s="134">
        <v>80382</v>
      </c>
      <c r="D9" s="134">
        <v>74129</v>
      </c>
      <c r="E9" s="134">
        <v>64050</v>
      </c>
      <c r="F9" s="134">
        <v>62699</v>
      </c>
      <c r="G9" s="137">
        <v>0.67965310794153899</v>
      </c>
      <c r="H9" s="135">
        <v>58108</v>
      </c>
      <c r="I9" s="140">
        <v>0.58473130815899133</v>
      </c>
      <c r="J9" s="140">
        <v>25253</v>
      </c>
      <c r="K9" s="141">
        <v>1.0696377801572943</v>
      </c>
      <c r="L9" s="141">
        <v>25433</v>
      </c>
      <c r="M9" s="142">
        <v>1.1051123614898686</v>
      </c>
      <c r="N9" s="134">
        <v>26576</v>
      </c>
      <c r="O9" s="146">
        <v>1.3352595739364026</v>
      </c>
      <c r="P9" s="134">
        <v>36499</v>
      </c>
      <c r="Q9" s="147">
        <v>1.6027089620324233</v>
      </c>
      <c r="R9" s="134">
        <v>54175</v>
      </c>
      <c r="S9" s="148">
        <v>1.3036592663951774</v>
      </c>
      <c r="T9" s="134">
        <v>65578</v>
      </c>
      <c r="U9" s="149">
        <v>0.90555897665565699</v>
      </c>
      <c r="V9" s="134">
        <v>63541</v>
      </c>
      <c r="W9" s="138">
        <f>'2021'!C9/'2020'!V9</f>
        <v>0.96492028768826432</v>
      </c>
    </row>
    <row r="10" spans="1:23" ht="19.5" customHeight="1" x14ac:dyDescent="0.25">
      <c r="A10" s="256"/>
      <c r="B10" s="257" t="s">
        <v>26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</row>
    <row r="11" spans="1:23" ht="19.5" customHeight="1" x14ac:dyDescent="0.25">
      <c r="A11" s="256"/>
      <c r="B11" s="125"/>
      <c r="C11" s="134">
        <v>15796.999999999998</v>
      </c>
      <c r="D11" s="134">
        <v>19090</v>
      </c>
      <c r="E11" s="134">
        <v>13945</v>
      </c>
      <c r="F11" s="134">
        <v>10821</v>
      </c>
      <c r="G11" s="137">
        <v>0.59506937414398853</v>
      </c>
      <c r="H11" s="134">
        <v>7615</v>
      </c>
      <c r="I11" s="140">
        <v>1.0453317322125488</v>
      </c>
      <c r="J11" s="134">
        <v>5771</v>
      </c>
      <c r="K11" s="141">
        <v>0.67394217882443053</v>
      </c>
      <c r="L11" s="134">
        <v>3848</v>
      </c>
      <c r="M11" s="142">
        <v>0.94190340909090897</v>
      </c>
      <c r="N11" s="134">
        <v>4305</v>
      </c>
      <c r="O11" s="146">
        <v>1.8538681948424072</v>
      </c>
      <c r="P11" s="134">
        <v>5704</v>
      </c>
      <c r="Q11" s="147">
        <v>1.4130806149841375</v>
      </c>
      <c r="R11" s="134">
        <v>8166</v>
      </c>
      <c r="S11" s="148">
        <v>1.0876172931897989</v>
      </c>
      <c r="T11" s="134">
        <v>9925</v>
      </c>
      <c r="U11" s="149">
        <v>1.0892923304927753</v>
      </c>
      <c r="V11" s="134">
        <v>15650</v>
      </c>
      <c r="W11" s="138">
        <f>'2021'!C11/'2020'!V11</f>
        <v>0.99041533546325877</v>
      </c>
    </row>
    <row r="12" spans="1:23" ht="19.5" customHeight="1" x14ac:dyDescent="0.25">
      <c r="A12" s="259" t="s">
        <v>34</v>
      </c>
      <c r="B12" s="133" t="s">
        <v>42</v>
      </c>
      <c r="C12" s="64">
        <v>7.9000000000000001E-2</v>
      </c>
      <c r="D12" s="64">
        <v>7.3999999999999996E-2</v>
      </c>
      <c r="E12" s="64">
        <v>7.0999999999999994E-2</v>
      </c>
      <c r="F12" s="64">
        <v>7.2999999999999995E-2</v>
      </c>
      <c r="G12" s="137">
        <v>0.73913043478260876</v>
      </c>
      <c r="H12" s="64">
        <v>5.2999999999999999E-2</v>
      </c>
      <c r="I12" s="64">
        <v>0.97058823529411764</v>
      </c>
      <c r="J12" s="64">
        <v>3.6999999999999998E-2</v>
      </c>
      <c r="K12" s="64">
        <v>0.57575757575757569</v>
      </c>
      <c r="L12" s="64">
        <v>26.819000000000003</v>
      </c>
      <c r="M12" s="64">
        <v>1.4736842105263159</v>
      </c>
      <c r="N12" s="64">
        <v>0.05</v>
      </c>
      <c r="O12" s="64">
        <v>1</v>
      </c>
      <c r="P12" s="64">
        <v>4.5999999999999999E-2</v>
      </c>
      <c r="Q12" s="64">
        <v>2.25</v>
      </c>
      <c r="R12" s="64">
        <v>4.9000000000000002E-2</v>
      </c>
      <c r="S12" s="64">
        <v>1.2698412698412698</v>
      </c>
      <c r="T12" s="64">
        <v>6.4000000000000001E-2</v>
      </c>
      <c r="U12" s="64">
        <v>1</v>
      </c>
      <c r="V12" s="64">
        <v>0.08</v>
      </c>
      <c r="W12" s="138">
        <f>'2021'!C12/'2020'!V12</f>
        <v>1.0375000000000001</v>
      </c>
    </row>
    <row r="13" spans="1:23" ht="19.5" customHeight="1" x14ac:dyDescent="0.25">
      <c r="A13" s="260"/>
      <c r="B13" s="133" t="s">
        <v>14</v>
      </c>
      <c r="C13" s="64">
        <v>35.501000000000005</v>
      </c>
      <c r="D13" s="64">
        <v>36.878999999999991</v>
      </c>
      <c r="E13" s="64">
        <v>37.161000000000001</v>
      </c>
      <c r="F13" s="64">
        <v>34.213000000000001</v>
      </c>
      <c r="G13" s="137">
        <v>0.90008341588029828</v>
      </c>
      <c r="H13" s="64">
        <v>30.654999999999998</v>
      </c>
      <c r="I13" s="64">
        <v>1.0437023950881865</v>
      </c>
      <c r="J13" s="64">
        <v>20.354999999999997</v>
      </c>
      <c r="K13" s="64">
        <v>0.97738498251845296</v>
      </c>
      <c r="L13" s="64">
        <v>0.95400000000000007</v>
      </c>
      <c r="M13" s="64">
        <v>1.0176589160491722</v>
      </c>
      <c r="N13" s="64">
        <v>28.635000000000002</v>
      </c>
      <c r="O13" s="64">
        <v>0.94847259031943087</v>
      </c>
      <c r="P13" s="64">
        <v>32.753999999999998</v>
      </c>
      <c r="Q13" s="64">
        <v>1.0516500970645333</v>
      </c>
      <c r="R13" s="64">
        <v>32.781999999999996</v>
      </c>
      <c r="S13" s="64">
        <v>1.0896682888627849</v>
      </c>
      <c r="T13" s="64">
        <v>36.022999999999996</v>
      </c>
      <c r="U13" s="64">
        <v>1.0068531827515399</v>
      </c>
      <c r="V13" s="64">
        <v>38.832000000000001</v>
      </c>
      <c r="W13" s="138">
        <f>'2021'!C13/'2020'!V13</f>
        <v>0.96500309023485775</v>
      </c>
    </row>
    <row r="14" spans="1:23" ht="19.5" customHeight="1" x14ac:dyDescent="0.25">
      <c r="A14" s="260"/>
      <c r="B14" s="133" t="s">
        <v>15</v>
      </c>
      <c r="C14" s="64">
        <v>1.5109999999999999</v>
      </c>
      <c r="D14" s="64">
        <v>1.4020000000000001</v>
      </c>
      <c r="E14" s="64">
        <v>1.9630000000000001</v>
      </c>
      <c r="F14" s="64">
        <v>1.54</v>
      </c>
      <c r="G14" s="137">
        <v>1.67381974248927</v>
      </c>
      <c r="H14" s="64">
        <v>1.2469999999999999</v>
      </c>
      <c r="I14" s="64">
        <v>0.51538461538461544</v>
      </c>
      <c r="J14" s="64">
        <v>0.94600000000000006</v>
      </c>
      <c r="K14" s="64">
        <v>1.392039800995025</v>
      </c>
      <c r="L14" s="64">
        <v>0.20900000000000002</v>
      </c>
      <c r="M14" s="64">
        <v>0.98927805575410999</v>
      </c>
      <c r="N14" s="64">
        <v>0.88900000000000001</v>
      </c>
      <c r="O14" s="64">
        <v>1.125</v>
      </c>
      <c r="P14" s="64">
        <v>0.95</v>
      </c>
      <c r="Q14" s="64">
        <v>0.71933204881181756</v>
      </c>
      <c r="R14" s="64">
        <v>0.81200000000000006</v>
      </c>
      <c r="S14" s="64">
        <v>1.1366071428571429</v>
      </c>
      <c r="T14" s="64">
        <v>2.0919999999999996</v>
      </c>
      <c r="U14" s="64">
        <v>1.01885310290652</v>
      </c>
      <c r="V14" s="64">
        <v>4.4180000000000001</v>
      </c>
      <c r="W14" s="138">
        <f>'2021'!C14/'2020'!V14</f>
        <v>0.72000905387052949</v>
      </c>
    </row>
    <row r="15" spans="1:23" ht="19.5" customHeight="1" x14ac:dyDescent="0.25">
      <c r="A15" s="261"/>
      <c r="B15" s="133" t="s">
        <v>16</v>
      </c>
      <c r="C15" s="64">
        <v>0.90800000000000003</v>
      </c>
      <c r="D15" s="64">
        <v>0.80999999999999994</v>
      </c>
      <c r="E15" s="64">
        <v>0.63500000000000001</v>
      </c>
      <c r="F15" s="64">
        <v>0.45999999999999996</v>
      </c>
      <c r="G15" s="137">
        <v>0.50638297872340421</v>
      </c>
      <c r="H15" s="64">
        <v>0.27800000000000002</v>
      </c>
      <c r="I15" s="64">
        <v>0.47899159663865548</v>
      </c>
      <c r="J15" s="64">
        <v>0.11700000000000001</v>
      </c>
      <c r="K15" s="64">
        <v>1.8947368421052633</v>
      </c>
      <c r="L15" s="64">
        <f t="shared" ref="L15" si="0">J15*K15</f>
        <v>0.22168421052631582</v>
      </c>
      <c r="M15" s="64">
        <v>1.0555555555555554</v>
      </c>
      <c r="N15" s="64">
        <v>0.21200000000000002</v>
      </c>
      <c r="O15" s="64">
        <v>1.8114035087719302</v>
      </c>
      <c r="P15" s="64">
        <v>0.39400000000000002</v>
      </c>
      <c r="Q15" s="64">
        <v>1.4939467312348667</v>
      </c>
      <c r="R15" s="64">
        <v>0.77800000000000002</v>
      </c>
      <c r="S15" s="64">
        <v>1.2123176661264181</v>
      </c>
      <c r="T15" s="64">
        <v>0.68699999999999994</v>
      </c>
      <c r="U15" s="64">
        <v>1.0668449197860963</v>
      </c>
      <c r="V15" s="64">
        <v>0.86499999999999999</v>
      </c>
      <c r="W15" s="138">
        <f>'2021'!C15/'2020'!V15</f>
        <v>1.0867052023121389</v>
      </c>
    </row>
    <row r="16" spans="1:23" ht="19.5" customHeight="1" x14ac:dyDescent="0.25">
      <c r="A16" s="258" t="s">
        <v>18</v>
      </c>
      <c r="B16" s="258"/>
      <c r="C16" s="126">
        <f t="shared" ref="C16:V16" si="1">SUM(C5:C9,C11)</f>
        <v>24895651</v>
      </c>
      <c r="D16" s="126">
        <f t="shared" si="1"/>
        <v>23273672.999999996</v>
      </c>
      <c r="E16" s="126">
        <f t="shared" si="1"/>
        <v>25184211</v>
      </c>
      <c r="F16" s="126">
        <f>SUM(F5:F9,F11)</f>
        <v>23404308</v>
      </c>
      <c r="G16" s="126"/>
      <c r="H16" s="126">
        <f t="shared" si="1"/>
        <v>21584439</v>
      </c>
      <c r="I16" s="126"/>
      <c r="J16" s="126">
        <f t="shared" si="1"/>
        <v>13555253</v>
      </c>
      <c r="K16" s="126"/>
      <c r="L16" s="126">
        <f t="shared" si="1"/>
        <v>18616461</v>
      </c>
      <c r="M16" s="126"/>
      <c r="N16" s="126">
        <f t="shared" si="1"/>
        <v>19881244</v>
      </c>
      <c r="O16" s="126"/>
      <c r="P16" s="126">
        <f t="shared" si="1"/>
        <v>21559374.000000004</v>
      </c>
      <c r="Q16" s="126"/>
      <c r="R16" s="126">
        <f t="shared" si="1"/>
        <v>22174863</v>
      </c>
      <c r="S16" s="126"/>
      <c r="T16" s="126">
        <f t="shared" si="1"/>
        <v>24941645</v>
      </c>
      <c r="U16" s="126"/>
      <c r="V16" s="126">
        <f t="shared" si="1"/>
        <v>29502595.999999996</v>
      </c>
    </row>
    <row r="17" spans="1:23" ht="19.5" customHeight="1" x14ac:dyDescent="0.25">
      <c r="A17" s="253" t="s">
        <v>44</v>
      </c>
      <c r="B17" s="133" t="s">
        <v>15</v>
      </c>
      <c r="C17" s="134">
        <v>0</v>
      </c>
      <c r="D17" s="134">
        <v>0</v>
      </c>
      <c r="E17" s="134">
        <v>0</v>
      </c>
      <c r="F17" s="134">
        <v>0</v>
      </c>
      <c r="G17" s="137">
        <v>0</v>
      </c>
      <c r="H17" s="134">
        <f t="shared" ref="H17" si="2">F17*G17</f>
        <v>0</v>
      </c>
      <c r="I17" s="140">
        <v>0</v>
      </c>
      <c r="J17" s="134">
        <f t="shared" ref="J17" si="3">H17*I17</f>
        <v>0</v>
      </c>
      <c r="K17" s="141">
        <v>0</v>
      </c>
      <c r="L17" s="134">
        <v>0</v>
      </c>
      <c r="M17" s="142">
        <v>0</v>
      </c>
      <c r="N17" s="134">
        <f t="shared" ref="N17" si="4">M17*L17</f>
        <v>0</v>
      </c>
      <c r="O17" s="146">
        <v>0</v>
      </c>
      <c r="P17" s="134">
        <f t="shared" ref="P17" si="5">N17*O17</f>
        <v>0</v>
      </c>
      <c r="Q17" s="147"/>
      <c r="R17" s="134">
        <v>0</v>
      </c>
      <c r="S17" s="148"/>
      <c r="T17" s="134">
        <v>0</v>
      </c>
      <c r="U17" s="149">
        <v>0</v>
      </c>
      <c r="V17" s="134">
        <f t="shared" ref="V17" si="6">T17*U17</f>
        <v>0</v>
      </c>
      <c r="W17" s="138" t="e">
        <f>'2021'!C17/'2020'!V17</f>
        <v>#DIV/0!</v>
      </c>
    </row>
    <row r="18" spans="1:23" ht="19.5" customHeight="1" x14ac:dyDescent="0.25">
      <c r="A18" s="253"/>
      <c r="B18" s="133" t="s">
        <v>16</v>
      </c>
      <c r="C18" s="134">
        <v>555623</v>
      </c>
      <c r="D18" s="134">
        <v>538259</v>
      </c>
      <c r="E18" s="134">
        <v>502191</v>
      </c>
      <c r="F18" s="134">
        <v>447113</v>
      </c>
      <c r="G18" s="137">
        <v>0.90845739501093292</v>
      </c>
      <c r="H18" s="134">
        <v>411823</v>
      </c>
      <c r="I18" s="140">
        <v>0.82072829740695163</v>
      </c>
      <c r="J18" s="134">
        <v>389077</v>
      </c>
      <c r="K18" s="141">
        <v>0.95188239626355398</v>
      </c>
      <c r="L18" s="134">
        <v>389077</v>
      </c>
      <c r="M18" s="142">
        <v>1.0481675888096007</v>
      </c>
      <c r="N18" s="134">
        <v>349780</v>
      </c>
      <c r="O18" s="146">
        <v>1.108952112900442</v>
      </c>
      <c r="P18" s="134">
        <v>356475</v>
      </c>
      <c r="Q18" s="147">
        <v>1.2870311841550779</v>
      </c>
      <c r="R18" s="134">
        <v>463707</v>
      </c>
      <c r="S18" s="148">
        <v>1.0566260980864182</v>
      </c>
      <c r="T18" s="134">
        <v>492650</v>
      </c>
      <c r="U18" s="149">
        <v>0.96205217232078089</v>
      </c>
      <c r="V18" s="134">
        <v>535956</v>
      </c>
      <c r="W18" s="138">
        <f>'2021'!C18/'2020'!V18</f>
        <v>1.0184474098620035</v>
      </c>
    </row>
    <row r="19" spans="1:23" ht="33.75" customHeight="1" x14ac:dyDescent="0.25">
      <c r="A19" s="253"/>
      <c r="B19" s="133" t="s">
        <v>17</v>
      </c>
      <c r="C19" s="134">
        <v>6625</v>
      </c>
      <c r="D19" s="134">
        <v>6209</v>
      </c>
      <c r="E19" s="134">
        <v>5185</v>
      </c>
      <c r="F19" s="134">
        <v>4823</v>
      </c>
      <c r="G19" s="137">
        <v>0.92059315953121268</v>
      </c>
      <c r="H19" s="134">
        <v>4738</v>
      </c>
      <c r="I19" s="140">
        <v>0.76097687711093787</v>
      </c>
      <c r="J19" s="134">
        <v>3249</v>
      </c>
      <c r="K19" s="141">
        <v>0.97405257767156028</v>
      </c>
      <c r="L19" s="134">
        <v>3249</v>
      </c>
      <c r="M19" s="142">
        <v>1.3932702418506835</v>
      </c>
      <c r="N19" s="134">
        <v>2603</v>
      </c>
      <c r="O19" s="146">
        <v>1.0674213836477988</v>
      </c>
      <c r="P19" s="134">
        <v>2112</v>
      </c>
      <c r="Q19" s="147">
        <v>2.357294367193024</v>
      </c>
      <c r="R19" s="134">
        <v>4586</v>
      </c>
      <c r="S19" s="148">
        <v>0.76824635072985403</v>
      </c>
      <c r="T19" s="134">
        <v>6036</v>
      </c>
      <c r="U19" s="149">
        <v>0.75481520041644978</v>
      </c>
      <c r="V19" s="134">
        <v>6779</v>
      </c>
      <c r="W19" s="138">
        <f>'2021'!C19/'2020'!V19</f>
        <v>1.2746717804985985</v>
      </c>
    </row>
    <row r="20" spans="1:23" ht="19.5" customHeight="1" x14ac:dyDescent="0.25">
      <c r="A20" s="254" t="s">
        <v>18</v>
      </c>
      <c r="B20" s="254"/>
      <c r="C20" s="127">
        <f t="shared" ref="C20:V20" si="7">C17+C19+C18</f>
        <v>562248</v>
      </c>
      <c r="D20" s="127">
        <f t="shared" si="7"/>
        <v>544468</v>
      </c>
      <c r="E20" s="127">
        <f t="shared" si="7"/>
        <v>507376</v>
      </c>
      <c r="F20" s="127">
        <f t="shared" si="7"/>
        <v>451936</v>
      </c>
      <c r="G20" s="127"/>
      <c r="H20" s="127">
        <f t="shared" si="7"/>
        <v>416561</v>
      </c>
      <c r="I20" s="127"/>
      <c r="J20" s="127">
        <f t="shared" si="7"/>
        <v>392326</v>
      </c>
      <c r="K20" s="127"/>
      <c r="L20" s="127">
        <f t="shared" si="7"/>
        <v>392326</v>
      </c>
      <c r="M20" s="127"/>
      <c r="N20" s="127">
        <f t="shared" si="7"/>
        <v>352383</v>
      </c>
      <c r="O20" s="127"/>
      <c r="P20" s="127">
        <f t="shared" si="7"/>
        <v>358587</v>
      </c>
      <c r="Q20" s="127"/>
      <c r="R20" s="127">
        <f t="shared" si="7"/>
        <v>468293</v>
      </c>
      <c r="S20" s="127"/>
      <c r="T20" s="127">
        <f t="shared" si="7"/>
        <v>498686</v>
      </c>
      <c r="U20" s="127"/>
      <c r="V20" s="127">
        <f t="shared" si="7"/>
        <v>542735</v>
      </c>
    </row>
    <row r="21" spans="1:23" ht="19.5" customHeight="1" x14ac:dyDescent="0.25">
      <c r="A21" s="255" t="s">
        <v>19</v>
      </c>
      <c r="B21" s="255"/>
      <c r="C21" s="9">
        <f t="shared" ref="C21:T21" si="8">C16+C20</f>
        <v>25457899</v>
      </c>
      <c r="D21" s="9">
        <f t="shared" si="8"/>
        <v>23818140.999999996</v>
      </c>
      <c r="E21" s="9">
        <f t="shared" si="8"/>
        <v>25691587</v>
      </c>
      <c r="F21" s="9">
        <f t="shared" si="8"/>
        <v>23856244</v>
      </c>
      <c r="G21" s="9"/>
      <c r="H21" s="9">
        <f t="shared" si="8"/>
        <v>22001000</v>
      </c>
      <c r="I21" s="9"/>
      <c r="J21" s="9">
        <f t="shared" si="8"/>
        <v>13947579</v>
      </c>
      <c r="K21" s="9"/>
      <c r="L21" s="9">
        <f t="shared" si="8"/>
        <v>19008787</v>
      </c>
      <c r="M21" s="9"/>
      <c r="N21" s="127">
        <f t="shared" si="8"/>
        <v>20233627</v>
      </c>
      <c r="O21" s="127"/>
      <c r="P21" s="127">
        <f>P16+P20</f>
        <v>21917961.000000004</v>
      </c>
      <c r="Q21" s="127"/>
      <c r="R21" s="127">
        <f t="shared" si="8"/>
        <v>22643156</v>
      </c>
      <c r="S21" s="127"/>
      <c r="T21" s="127">
        <f t="shared" si="8"/>
        <v>25440331</v>
      </c>
      <c r="U21" s="127"/>
      <c r="V21" s="127">
        <f>V16+V20</f>
        <v>30045330.999999996</v>
      </c>
    </row>
    <row r="27" spans="1:23" x14ac:dyDescent="0.25">
      <c r="D27" s="110"/>
      <c r="E27" s="111"/>
      <c r="J27" s="111"/>
      <c r="K27" s="111"/>
    </row>
    <row r="28" spans="1:23" x14ac:dyDescent="0.25">
      <c r="D28" s="110"/>
      <c r="E28" s="112"/>
      <c r="F28" s="110"/>
      <c r="G28" s="110"/>
      <c r="H28" s="108"/>
      <c r="I28" s="108"/>
      <c r="J28" s="111"/>
      <c r="K28" s="111"/>
      <c r="N28" s="109"/>
      <c r="O28" s="109"/>
    </row>
    <row r="29" spans="1:23" x14ac:dyDescent="0.25">
      <c r="D29" s="110"/>
      <c r="E29" s="112"/>
      <c r="F29" s="110"/>
      <c r="G29" s="110"/>
      <c r="H29" s="108"/>
      <c r="I29" s="108"/>
      <c r="J29" s="111"/>
      <c r="K29" s="111"/>
      <c r="N29" s="109"/>
      <c r="O29" s="109"/>
    </row>
    <row r="30" spans="1:23" x14ac:dyDescent="0.25">
      <c r="D30" s="110"/>
      <c r="E30" s="112"/>
      <c r="F30" s="110"/>
      <c r="G30" s="110"/>
      <c r="H30" s="108"/>
      <c r="I30" s="108"/>
      <c r="N30" s="109"/>
      <c r="O30" s="109"/>
    </row>
    <row r="31" spans="1:23" x14ac:dyDescent="0.25">
      <c r="D31" s="110"/>
      <c r="E31" s="112"/>
      <c r="F31" s="110"/>
      <c r="G31" s="110"/>
      <c r="H31" s="108"/>
      <c r="I31" s="108"/>
      <c r="N31" s="109"/>
      <c r="O31" s="109"/>
    </row>
    <row r="32" spans="1:23" x14ac:dyDescent="0.25">
      <c r="D32" s="110"/>
      <c r="E32" s="112"/>
      <c r="F32" s="110"/>
      <c r="G32" s="110"/>
      <c r="H32" s="108"/>
      <c r="I32" s="108"/>
    </row>
    <row r="33" spans="4:9" x14ac:dyDescent="0.25">
      <c r="D33" s="110"/>
      <c r="E33" s="112"/>
      <c r="F33" s="110"/>
      <c r="G33" s="110"/>
      <c r="H33" s="108"/>
      <c r="I33" s="108"/>
    </row>
    <row r="34" spans="4:9" x14ac:dyDescent="0.25">
      <c r="E34" s="108"/>
      <c r="F34" s="110"/>
      <c r="G34" s="110"/>
      <c r="H34" s="108"/>
      <c r="I34" s="108"/>
    </row>
    <row r="35" spans="4:9" x14ac:dyDescent="0.25">
      <c r="E35" s="108"/>
      <c r="F35" s="110"/>
      <c r="G35" s="110"/>
      <c r="H35" s="108"/>
      <c r="I35" s="108"/>
    </row>
    <row r="36" spans="4:9" x14ac:dyDescent="0.25">
      <c r="E36" s="108"/>
      <c r="F36" s="110"/>
      <c r="G36" s="110"/>
      <c r="H36" s="108"/>
      <c r="I36" s="108"/>
    </row>
    <row r="37" spans="4:9" x14ac:dyDescent="0.25">
      <c r="E37" s="108"/>
      <c r="F37" s="110"/>
      <c r="G37" s="110"/>
      <c r="H37" s="108"/>
      <c r="I37" s="108"/>
    </row>
    <row r="38" spans="4:9" x14ac:dyDescent="0.25">
      <c r="E38" s="108"/>
      <c r="F38" s="110"/>
      <c r="G38" s="110"/>
      <c r="H38" s="108"/>
      <c r="I38" s="108"/>
    </row>
    <row r="39" spans="4:9" x14ac:dyDescent="0.25">
      <c r="E39" s="108"/>
      <c r="F39" s="110"/>
      <c r="G39" s="110"/>
      <c r="H39" s="108"/>
      <c r="I39" s="108"/>
    </row>
    <row r="40" spans="4:9" x14ac:dyDescent="0.25">
      <c r="E40" s="108"/>
      <c r="F40" s="110"/>
      <c r="G40" s="110"/>
      <c r="H40" s="108"/>
      <c r="I40" s="108"/>
    </row>
    <row r="41" spans="4:9" x14ac:dyDescent="0.25">
      <c r="E41" s="108"/>
      <c r="F41" s="110"/>
      <c r="G41" s="110"/>
      <c r="H41" s="108"/>
      <c r="I41" s="108"/>
    </row>
    <row r="42" spans="4:9" x14ac:dyDescent="0.25">
      <c r="E42" s="108"/>
      <c r="F42" s="110"/>
      <c r="G42" s="110"/>
      <c r="H42" s="108"/>
      <c r="I42" s="108"/>
    </row>
    <row r="43" spans="4:9" x14ac:dyDescent="0.25">
      <c r="E43" s="108"/>
      <c r="F43" s="110"/>
      <c r="G43" s="110"/>
      <c r="H43" s="108"/>
      <c r="I43" s="108"/>
    </row>
    <row r="44" spans="4:9" x14ac:dyDescent="0.25">
      <c r="E44" s="108"/>
      <c r="F44" s="110"/>
      <c r="G44" s="110"/>
      <c r="H44" s="108"/>
      <c r="I44" s="108"/>
    </row>
    <row r="45" spans="4:9" x14ac:dyDescent="0.25">
      <c r="E45" s="108"/>
      <c r="F45" s="110"/>
      <c r="G45" s="110"/>
      <c r="H45" s="108"/>
      <c r="I45" s="108"/>
    </row>
    <row r="46" spans="4:9" x14ac:dyDescent="0.25">
      <c r="E46" s="108"/>
      <c r="F46" s="110"/>
      <c r="G46" s="110"/>
      <c r="H46" s="108"/>
      <c r="I46" s="108"/>
    </row>
    <row r="47" spans="4:9" x14ac:dyDescent="0.25">
      <c r="E47" s="108"/>
      <c r="F47" s="110"/>
      <c r="G47" s="110"/>
      <c r="H47" s="108"/>
      <c r="I47" s="108"/>
    </row>
    <row r="48" spans="4:9" x14ac:dyDescent="0.25">
      <c r="E48" s="108"/>
    </row>
    <row r="49" spans="5:5" x14ac:dyDescent="0.25">
      <c r="E49" s="108"/>
    </row>
  </sheetData>
  <mergeCells count="9">
    <mergeCell ref="A17:A19"/>
    <mergeCell ref="A20:B20"/>
    <mergeCell ref="A21:B21"/>
    <mergeCell ref="A2:V2"/>
    <mergeCell ref="A4:A11"/>
    <mergeCell ref="B4:V4"/>
    <mergeCell ref="B10:V10"/>
    <mergeCell ref="A12:A15"/>
    <mergeCell ref="A16:B16"/>
  </mergeCells>
  <conditionalFormatting sqref="D48:D49 H28:I47">
    <cfRule type="containsText" dxfId="4" priority="1" operator="containsText" text="сн-2">
      <formula>NOT(ISERROR(SEARCH("сн-2",D28)))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zoomScale="70" zoomScaleNormal="70" workbookViewId="0">
      <selection activeCell="AH17" sqref="AH17:AH19"/>
    </sheetView>
  </sheetViews>
  <sheetFormatPr defaultRowHeight="15" x14ac:dyDescent="0.25"/>
  <cols>
    <col min="1" max="1" width="27.7109375" customWidth="1"/>
    <col min="2" max="2" width="14.140625" customWidth="1"/>
    <col min="3" max="3" width="19.85546875" customWidth="1"/>
    <col min="4" max="4" width="19.85546875" hidden="1" customWidth="1"/>
    <col min="5" max="5" width="21.28515625" customWidth="1"/>
    <col min="6" max="6" width="21.28515625" hidden="1" customWidth="1"/>
    <col min="7" max="7" width="18.7109375" customWidth="1"/>
    <col min="8" max="8" width="18.7109375" hidden="1" customWidth="1"/>
    <col min="9" max="9" width="19.28515625" customWidth="1"/>
    <col min="10" max="11" width="19.28515625" hidden="1" customWidth="1"/>
    <col min="12" max="12" width="17.7109375" customWidth="1"/>
    <col min="13" max="14" width="17.7109375" hidden="1" customWidth="1"/>
    <col min="15" max="15" width="19.7109375" customWidth="1"/>
    <col min="16" max="17" width="19.7109375" hidden="1" customWidth="1"/>
    <col min="18" max="18" width="20.140625" customWidth="1"/>
    <col min="19" max="20" width="20.140625" hidden="1" customWidth="1"/>
    <col min="21" max="21" width="19.7109375" customWidth="1"/>
    <col min="22" max="23" width="19.7109375" hidden="1" customWidth="1"/>
    <col min="24" max="24" width="20" customWidth="1"/>
    <col min="25" max="26" width="20" hidden="1" customWidth="1"/>
    <col min="27" max="27" width="19" customWidth="1"/>
    <col min="28" max="29" width="19" hidden="1" customWidth="1"/>
    <col min="30" max="30" width="21.42578125" customWidth="1"/>
    <col min="31" max="32" width="21.42578125" hidden="1" customWidth="1"/>
    <col min="33" max="33" width="24.140625" customWidth="1"/>
    <col min="34" max="34" width="9.140625" style="138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A2" s="217" t="s">
        <v>47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</row>
    <row r="3" spans="1:34" ht="28.5" x14ac:dyDescent="0.25">
      <c r="A3" s="122" t="s">
        <v>0</v>
      </c>
      <c r="B3" s="122" t="s">
        <v>1</v>
      </c>
      <c r="C3" s="123" t="s">
        <v>2</v>
      </c>
      <c r="D3" s="123"/>
      <c r="E3" s="123" t="s">
        <v>3</v>
      </c>
      <c r="F3" s="123"/>
      <c r="G3" s="123" t="s">
        <v>4</v>
      </c>
      <c r="H3" s="123"/>
      <c r="I3" s="123" t="s">
        <v>5</v>
      </c>
      <c r="J3" s="123"/>
      <c r="K3" s="123"/>
      <c r="L3" s="123" t="s">
        <v>6</v>
      </c>
      <c r="M3" s="123"/>
      <c r="N3" s="123"/>
      <c r="O3" s="123" t="s">
        <v>7</v>
      </c>
      <c r="P3" s="123"/>
      <c r="Q3" s="123"/>
      <c r="R3" s="123" t="s">
        <v>8</v>
      </c>
      <c r="S3" s="123"/>
      <c r="T3" s="123"/>
      <c r="U3" s="123" t="s">
        <v>9</v>
      </c>
      <c r="V3" s="123"/>
      <c r="W3" s="123"/>
      <c r="X3" s="123" t="s">
        <v>10</v>
      </c>
      <c r="Y3" s="123"/>
      <c r="Z3" s="123"/>
      <c r="AA3" s="123" t="s">
        <v>11</v>
      </c>
      <c r="AB3" s="123"/>
      <c r="AC3" s="123"/>
      <c r="AD3" s="123" t="s">
        <v>12</v>
      </c>
      <c r="AE3" s="123"/>
      <c r="AF3" s="123"/>
      <c r="AG3" s="123" t="s">
        <v>13</v>
      </c>
    </row>
    <row r="4" spans="1:34" ht="19.5" customHeight="1" x14ac:dyDescent="0.25">
      <c r="A4" s="256" t="s">
        <v>46</v>
      </c>
      <c r="B4" s="257" t="s">
        <v>25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</row>
    <row r="5" spans="1:34" ht="19.5" customHeight="1" x14ac:dyDescent="0.25">
      <c r="A5" s="256"/>
      <c r="B5" s="151" t="s">
        <v>42</v>
      </c>
      <c r="C5" s="151">
        <v>119545</v>
      </c>
      <c r="D5" s="152">
        <v>0.91992527098516519</v>
      </c>
      <c r="E5" s="151">
        <v>166364</v>
      </c>
      <c r="F5" s="153">
        <v>1.2392040161127085</v>
      </c>
      <c r="G5" s="151">
        <v>161555</v>
      </c>
      <c r="H5" s="154">
        <v>0.81126952533425645</v>
      </c>
      <c r="I5" s="151">
        <v>141368</v>
      </c>
      <c r="J5" s="137"/>
      <c r="K5" s="137">
        <v>0.95119804792191687</v>
      </c>
      <c r="L5" s="151">
        <v>131204</v>
      </c>
      <c r="M5" s="151"/>
      <c r="N5" s="155">
        <v>0.7065127493446598</v>
      </c>
      <c r="O5" s="151">
        <v>152524</v>
      </c>
      <c r="P5" s="151"/>
      <c r="Q5" s="156">
        <v>1.4399261912084211</v>
      </c>
      <c r="R5" s="151">
        <v>105557</v>
      </c>
      <c r="S5" s="151"/>
      <c r="T5" s="157">
        <v>0.8351315227426177</v>
      </c>
      <c r="U5" s="151">
        <v>185133</v>
      </c>
      <c r="V5" s="151"/>
      <c r="W5" s="158">
        <v>1.1491387275607179</v>
      </c>
      <c r="X5" s="151">
        <v>228963</v>
      </c>
      <c r="Y5" s="151"/>
      <c r="Z5" s="159">
        <v>1.2243528077304122</v>
      </c>
      <c r="AA5" s="151">
        <v>164956.00000000003</v>
      </c>
      <c r="AB5" s="151"/>
      <c r="AC5" s="160">
        <v>0.94383300595150821</v>
      </c>
      <c r="AD5" s="151">
        <v>123888.99999999999</v>
      </c>
      <c r="AE5" s="151"/>
      <c r="AF5" s="161">
        <v>0.38121093895605285</v>
      </c>
      <c r="AG5" s="151">
        <v>229631</v>
      </c>
      <c r="AH5" s="138">
        <f>'2022'!D5/'2021'!AG5</f>
        <v>0.77719471674120644</v>
      </c>
    </row>
    <row r="6" spans="1:34" ht="19.5" customHeight="1" x14ac:dyDescent="0.25">
      <c r="A6" s="256"/>
      <c r="B6" s="150" t="s">
        <v>14</v>
      </c>
      <c r="C6" s="151">
        <v>24104492</v>
      </c>
      <c r="D6" s="152">
        <v>0.93615166685740303</v>
      </c>
      <c r="E6" s="151">
        <v>22842331</v>
      </c>
      <c r="F6" s="153">
        <v>1.0833500759829815</v>
      </c>
      <c r="G6" s="151">
        <v>24527976</v>
      </c>
      <c r="H6" s="154">
        <v>0.94284079469932258</v>
      </c>
      <c r="I6" s="151">
        <v>21417331.000000004</v>
      </c>
      <c r="J6" s="137"/>
      <c r="K6" s="137">
        <v>0.93376641362090185</v>
      </c>
      <c r="L6" s="151">
        <v>21013484</v>
      </c>
      <c r="M6" s="151"/>
      <c r="N6" s="155">
        <v>0.63000062485729591</v>
      </c>
      <c r="O6" s="151">
        <v>17363178.000000004</v>
      </c>
      <c r="P6" s="151"/>
      <c r="Q6" s="156">
        <v>1.3880919811036876</v>
      </c>
      <c r="R6" s="151">
        <v>18633935</v>
      </c>
      <c r="S6" s="151"/>
      <c r="T6" s="157">
        <v>1.0681938204646553</v>
      </c>
      <c r="U6" s="151">
        <v>21361458</v>
      </c>
      <c r="V6" s="151"/>
      <c r="W6" s="158">
        <v>1.0775001603764234</v>
      </c>
      <c r="X6" s="151">
        <v>24154678.999999996</v>
      </c>
      <c r="Y6" s="151"/>
      <c r="Z6" s="159">
        <v>1.0097343371598444</v>
      </c>
      <c r="AA6" s="151">
        <v>24026415</v>
      </c>
      <c r="AB6" s="151"/>
      <c r="AC6" s="160">
        <v>1.0976583109781237</v>
      </c>
      <c r="AD6" s="151">
        <v>24658340.999999996</v>
      </c>
      <c r="AE6" s="151"/>
      <c r="AF6" s="161">
        <v>1.1265664338504018</v>
      </c>
      <c r="AG6" s="151">
        <v>27360831.000000004</v>
      </c>
      <c r="AH6" s="138">
        <f>'2022'!D6/'2021'!AG6</f>
        <v>0.97103377452241835</v>
      </c>
    </row>
    <row r="7" spans="1:34" ht="19.5" customHeight="1" x14ac:dyDescent="0.25">
      <c r="A7" s="256"/>
      <c r="B7" s="150" t="s">
        <v>15</v>
      </c>
      <c r="C7" s="151">
        <v>1822236.9999999998</v>
      </c>
      <c r="D7" s="152">
        <v>0.94499661074904229</v>
      </c>
      <c r="E7" s="151">
        <v>1072945</v>
      </c>
      <c r="F7" s="153">
        <v>1.3326177277377651</v>
      </c>
      <c r="G7" s="151">
        <v>658075.99999999988</v>
      </c>
      <c r="H7" s="154">
        <v>0.75191429027610324</v>
      </c>
      <c r="I7" s="151">
        <v>483993</v>
      </c>
      <c r="J7" s="137"/>
      <c r="K7" s="137">
        <v>0.74657962729381133</v>
      </c>
      <c r="L7" s="151">
        <v>364394</v>
      </c>
      <c r="M7" s="151"/>
      <c r="N7" s="155">
        <v>0.66307705932645045</v>
      </c>
      <c r="O7" s="151">
        <v>430739</v>
      </c>
      <c r="P7" s="151"/>
      <c r="Q7" s="156">
        <v>1.0182107255779786</v>
      </c>
      <c r="R7" s="151">
        <v>355572</v>
      </c>
      <c r="S7" s="151"/>
      <c r="T7" s="157">
        <v>1.011714818337071</v>
      </c>
      <c r="U7" s="151">
        <v>368518</v>
      </c>
      <c r="V7" s="151"/>
      <c r="W7" s="158">
        <v>1.1572338648348772</v>
      </c>
      <c r="X7" s="151">
        <v>510813.99999999994</v>
      </c>
      <c r="Y7" s="151"/>
      <c r="Z7" s="159">
        <v>1.0850157069416493</v>
      </c>
      <c r="AA7" s="151">
        <v>748253.99999999988</v>
      </c>
      <c r="AB7" s="151"/>
      <c r="AC7" s="160">
        <v>2.4361000349494821</v>
      </c>
      <c r="AD7" s="151">
        <v>1285015.9999999998</v>
      </c>
      <c r="AE7" s="151"/>
      <c r="AF7" s="161">
        <v>2.2903362539850227</v>
      </c>
      <c r="AG7" s="151">
        <v>896115</v>
      </c>
      <c r="AH7" s="138">
        <f>'2022'!D7/'2021'!AG7</f>
        <v>0.97759550950491847</v>
      </c>
    </row>
    <row r="8" spans="1:34" ht="19.5" customHeight="1" x14ac:dyDescent="0.25">
      <c r="A8" s="256"/>
      <c r="B8" s="150" t="s">
        <v>16</v>
      </c>
      <c r="C8" s="151">
        <v>1131927.0000000002</v>
      </c>
      <c r="D8" s="152">
        <v>0.89816231329223617</v>
      </c>
      <c r="E8" s="151">
        <v>1237005</v>
      </c>
      <c r="F8" s="153">
        <v>0.84712296239115792</v>
      </c>
      <c r="G8" s="151">
        <v>1013006</v>
      </c>
      <c r="H8" s="154">
        <v>0.7987856667071116</v>
      </c>
      <c r="I8" s="151">
        <v>618711</v>
      </c>
      <c r="J8" s="137"/>
      <c r="K8" s="137">
        <v>0.74437510849887156</v>
      </c>
      <c r="L8" s="151">
        <v>411735</v>
      </c>
      <c r="M8" s="151"/>
      <c r="N8" s="155">
        <v>0.49899947318775545</v>
      </c>
      <c r="O8" s="151">
        <v>231794</v>
      </c>
      <c r="P8" s="151"/>
      <c r="Q8" s="156">
        <v>1.1923319270748574</v>
      </c>
      <c r="R8" s="151">
        <v>252100.00000000003</v>
      </c>
      <c r="S8" s="151"/>
      <c r="T8" s="157">
        <v>1.2497252689564418</v>
      </c>
      <c r="U8" s="151">
        <v>312254</v>
      </c>
      <c r="V8" s="151"/>
      <c r="W8" s="158">
        <v>1.3232079397573153</v>
      </c>
      <c r="X8" s="151">
        <v>479508.00000000006</v>
      </c>
      <c r="Y8" s="151"/>
      <c r="Z8" s="159">
        <v>1.6892231372075945</v>
      </c>
      <c r="AA8" s="151">
        <v>640549</v>
      </c>
      <c r="AB8" s="151"/>
      <c r="AC8" s="160">
        <v>1.0304599436455961</v>
      </c>
      <c r="AD8" s="151">
        <v>833787</v>
      </c>
      <c r="AE8" s="151"/>
      <c r="AF8" s="161">
        <v>1.2509839204839055</v>
      </c>
      <c r="AG8" s="151">
        <v>1098121</v>
      </c>
      <c r="AH8" s="138">
        <f>'2022'!D8/'2021'!AG8</f>
        <v>0.94796930392916612</v>
      </c>
    </row>
    <row r="9" spans="1:34" ht="19.5" customHeight="1" x14ac:dyDescent="0.25">
      <c r="A9" s="256"/>
      <c r="B9" s="150" t="s">
        <v>17</v>
      </c>
      <c r="C9" s="151">
        <v>61312</v>
      </c>
      <c r="D9" s="152">
        <v>0.92220895225299193</v>
      </c>
      <c r="E9" s="151">
        <v>85136</v>
      </c>
      <c r="F9" s="153">
        <v>0.86403431855279311</v>
      </c>
      <c r="G9" s="151">
        <v>65138.000000000007</v>
      </c>
      <c r="H9" s="154">
        <v>0.97890710382513657</v>
      </c>
      <c r="I9" s="151">
        <v>55348</v>
      </c>
      <c r="J9" s="137"/>
      <c r="K9" s="137">
        <v>0.92677714158120539</v>
      </c>
      <c r="L9" s="151">
        <v>41868</v>
      </c>
      <c r="M9" s="151"/>
      <c r="N9" s="155">
        <v>0.4345873201624561</v>
      </c>
      <c r="O9" s="151">
        <v>19513</v>
      </c>
      <c r="P9" s="151"/>
      <c r="Q9" s="156">
        <v>1.0071278659961194</v>
      </c>
      <c r="R9" s="151">
        <v>17482</v>
      </c>
      <c r="S9" s="151"/>
      <c r="T9" s="157">
        <v>1.0449416112924155</v>
      </c>
      <c r="U9" s="151">
        <v>19634</v>
      </c>
      <c r="V9" s="151"/>
      <c r="W9" s="158">
        <v>1.3733819987959062</v>
      </c>
      <c r="X9" s="151">
        <v>31434</v>
      </c>
      <c r="Y9" s="151"/>
      <c r="Z9" s="159">
        <v>1.4842872407463219</v>
      </c>
      <c r="AA9" s="151">
        <v>41858</v>
      </c>
      <c r="AB9" s="151"/>
      <c r="AC9" s="160">
        <v>1.2104845408398708</v>
      </c>
      <c r="AD9" s="151">
        <v>56173</v>
      </c>
      <c r="AE9" s="151"/>
      <c r="AF9" s="161">
        <v>0.9689377535148983</v>
      </c>
      <c r="AG9" s="151">
        <v>67499</v>
      </c>
      <c r="AH9" s="138">
        <f>'2022'!D9/'2021'!AG9</f>
        <v>1.0102668187676855</v>
      </c>
    </row>
    <row r="10" spans="1:34" ht="19.5" customHeight="1" x14ac:dyDescent="0.25">
      <c r="A10" s="256"/>
      <c r="B10" s="257" t="s">
        <v>26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</row>
    <row r="11" spans="1:34" ht="19.5" customHeight="1" x14ac:dyDescent="0.25">
      <c r="A11" s="256"/>
      <c r="B11" s="125"/>
      <c r="C11" s="151">
        <v>15500</v>
      </c>
      <c r="D11" s="152">
        <v>1.208457302019371</v>
      </c>
      <c r="E11" s="151">
        <v>19056</v>
      </c>
      <c r="F11" s="153">
        <v>0.73048716605552644</v>
      </c>
      <c r="G11" s="151">
        <v>19056</v>
      </c>
      <c r="H11" s="154">
        <v>0.77597705270706341</v>
      </c>
      <c r="I11" s="151">
        <v>8552</v>
      </c>
      <c r="J11" s="137"/>
      <c r="K11" s="137">
        <v>0.70372423990389055</v>
      </c>
      <c r="L11" s="151">
        <v>13684</v>
      </c>
      <c r="M11" s="151"/>
      <c r="N11" s="155">
        <v>0.75784635587655946</v>
      </c>
      <c r="O11" s="151">
        <v>4209</v>
      </c>
      <c r="P11" s="151"/>
      <c r="Q11" s="156">
        <v>0.66678218679604917</v>
      </c>
      <c r="R11" s="151">
        <v>3840</v>
      </c>
      <c r="S11" s="151"/>
      <c r="T11" s="157">
        <v>1.1187629937629937</v>
      </c>
      <c r="U11" s="151">
        <v>4137</v>
      </c>
      <c r="V11" s="151"/>
      <c r="W11" s="158">
        <v>1.3249709639953542</v>
      </c>
      <c r="X11" s="151">
        <v>5342</v>
      </c>
      <c r="Y11" s="151"/>
      <c r="Z11" s="159">
        <v>1.4316269284712482</v>
      </c>
      <c r="AA11" s="151">
        <v>7642</v>
      </c>
      <c r="AB11" s="151"/>
      <c r="AC11" s="160">
        <v>1.2154053392113642</v>
      </c>
      <c r="AD11" s="151">
        <v>9881</v>
      </c>
      <c r="AE11" s="151"/>
      <c r="AF11" s="161">
        <v>1.5768261964735517</v>
      </c>
      <c r="AG11" s="151">
        <v>15088.999999999998</v>
      </c>
      <c r="AH11" s="138">
        <f>'2022'!D11/'2021'!AG11</f>
        <v>0.94850553383259351</v>
      </c>
    </row>
    <row r="12" spans="1:34" ht="19.5" customHeight="1" x14ac:dyDescent="0.25">
      <c r="A12" s="259" t="s">
        <v>34</v>
      </c>
      <c r="B12" s="150" t="s">
        <v>42</v>
      </c>
      <c r="C12" s="64">
        <v>8.3000000000000004E-2</v>
      </c>
      <c r="D12" s="64">
        <v>0.93670886075949367</v>
      </c>
      <c r="E12" s="64">
        <v>9.5000000000000001E-2</v>
      </c>
      <c r="F12" s="64">
        <v>0.95945945945945943</v>
      </c>
      <c r="G12" s="64">
        <v>7.9000000000000001E-2</v>
      </c>
      <c r="H12" s="64">
        <v>1.028169014084507</v>
      </c>
      <c r="I12" s="64">
        <v>7.0000000000000007E-2</v>
      </c>
      <c r="J12" s="137"/>
      <c r="K12" s="137">
        <v>0.72602739726027399</v>
      </c>
      <c r="L12" s="64">
        <v>5.8999999999999997E-2</v>
      </c>
      <c r="M12" s="64"/>
      <c r="N12" s="64">
        <v>0.69811320754716977</v>
      </c>
      <c r="O12" s="64">
        <v>5.0999999999999997E-2</v>
      </c>
      <c r="P12" s="64"/>
      <c r="Q12" s="64">
        <v>724.83783783783792</v>
      </c>
      <c r="R12" s="64">
        <v>5.0999999999999997E-2</v>
      </c>
      <c r="S12" s="64"/>
      <c r="T12" s="64">
        <v>1.8643499011894553E-3</v>
      </c>
      <c r="U12" s="64">
        <v>5.8000000000000003E-2</v>
      </c>
      <c r="V12" s="64"/>
      <c r="W12" s="64">
        <v>0.91999999999999993</v>
      </c>
      <c r="X12" s="64">
        <v>6.5000000000000002E-2</v>
      </c>
      <c r="Y12" s="64"/>
      <c r="Z12" s="64">
        <v>1.0652173913043479</v>
      </c>
      <c r="AA12" s="64">
        <v>6.4000000000000001E-2</v>
      </c>
      <c r="AB12" s="64"/>
      <c r="AC12" s="64">
        <v>1.3061224489795917</v>
      </c>
      <c r="AD12" s="64">
        <v>7.3999999999999996E-2</v>
      </c>
      <c r="AE12" s="64"/>
      <c r="AF12" s="64">
        <v>1.25</v>
      </c>
      <c r="AG12" s="64">
        <v>8.5999999999999993E-2</v>
      </c>
      <c r="AH12" s="138">
        <f>'2022'!D12/'2021'!AG12</f>
        <v>612.06976744186045</v>
      </c>
    </row>
    <row r="13" spans="1:34" ht="19.5" customHeight="1" x14ac:dyDescent="0.25">
      <c r="A13" s="260"/>
      <c r="B13" s="150" t="s">
        <v>14</v>
      </c>
      <c r="C13" s="64">
        <v>37.472999999999999</v>
      </c>
      <c r="D13" s="64">
        <v>1.038815808005408</v>
      </c>
      <c r="E13" s="64">
        <v>39.247</v>
      </c>
      <c r="F13" s="64">
        <v>1.0076466281623691</v>
      </c>
      <c r="G13" s="64">
        <v>37.756</v>
      </c>
      <c r="H13" s="64">
        <v>0.92066951911950701</v>
      </c>
      <c r="I13" s="64">
        <v>32.809999999999995</v>
      </c>
      <c r="J13" s="137"/>
      <c r="K13" s="137">
        <v>0.89600444275567759</v>
      </c>
      <c r="L13" s="64">
        <v>31.744</v>
      </c>
      <c r="M13" s="64"/>
      <c r="N13" s="64">
        <v>0.66400260968846836</v>
      </c>
      <c r="O13" s="64">
        <v>27.483999999999998</v>
      </c>
      <c r="P13" s="64"/>
      <c r="Q13" s="64">
        <v>4.6868091378039801E-2</v>
      </c>
      <c r="R13" s="64">
        <v>28.946000000000002</v>
      </c>
      <c r="S13" s="64"/>
      <c r="T13" s="64">
        <v>30.015723270440251</v>
      </c>
      <c r="U13" s="64">
        <v>33.413000000000004</v>
      </c>
      <c r="V13" s="64"/>
      <c r="W13" s="64">
        <v>1.1438449449973807</v>
      </c>
      <c r="X13" s="64">
        <v>40.771999999999998</v>
      </c>
      <c r="Y13" s="64"/>
      <c r="Z13" s="64">
        <v>1.0008548574219942</v>
      </c>
      <c r="AA13" s="64">
        <v>40.619999999999997</v>
      </c>
      <c r="AB13" s="64"/>
      <c r="AC13" s="64">
        <v>1.0988652309194069</v>
      </c>
      <c r="AD13" s="64">
        <v>39.555</v>
      </c>
      <c r="AE13" s="64"/>
      <c r="AF13" s="64">
        <v>1.077977958526497</v>
      </c>
      <c r="AG13" s="64">
        <v>43.068999999999996</v>
      </c>
      <c r="AH13" s="138">
        <f>'2022'!D13/'2021'!AG13</f>
        <v>4.3952727019433938E-2</v>
      </c>
    </row>
    <row r="14" spans="1:34" ht="19.5" customHeight="1" x14ac:dyDescent="0.25">
      <c r="A14" s="260"/>
      <c r="B14" s="150" t="s">
        <v>15</v>
      </c>
      <c r="C14" s="64">
        <v>3.1809999999999996</v>
      </c>
      <c r="D14" s="64">
        <v>0.92786234281932511</v>
      </c>
      <c r="E14" s="64">
        <v>1.8979999999999999</v>
      </c>
      <c r="F14" s="64">
        <v>1.4001426533523538</v>
      </c>
      <c r="G14" s="64">
        <v>0.95</v>
      </c>
      <c r="H14" s="64">
        <v>0.78451349974528783</v>
      </c>
      <c r="I14" s="64">
        <v>0.755</v>
      </c>
      <c r="J14" s="137"/>
      <c r="K14" s="137">
        <v>0.80974025974025965</v>
      </c>
      <c r="L14" s="64">
        <v>0.59499999999999997</v>
      </c>
      <c r="M14" s="64"/>
      <c r="N14" s="64">
        <v>0.75862068965517249</v>
      </c>
      <c r="O14" s="64">
        <v>0.77</v>
      </c>
      <c r="P14" s="64"/>
      <c r="Q14" s="64">
        <v>0.22093023255813954</v>
      </c>
      <c r="R14" s="64">
        <v>0.56399999999999995</v>
      </c>
      <c r="S14" s="64"/>
      <c r="T14" s="64">
        <v>4.2535885167464116</v>
      </c>
      <c r="U14" s="64">
        <v>0.68500000000000005</v>
      </c>
      <c r="V14" s="64"/>
      <c r="W14" s="64">
        <v>1.0686164229471316</v>
      </c>
      <c r="X14" s="64">
        <v>1.0910000000000002</v>
      </c>
      <c r="Y14" s="64"/>
      <c r="Z14" s="64">
        <v>0.85473684210526324</v>
      </c>
      <c r="AA14" s="64">
        <v>1.917</v>
      </c>
      <c r="AB14" s="64"/>
      <c r="AC14" s="64">
        <v>2.5763546798029551</v>
      </c>
      <c r="AD14" s="64">
        <v>2.367</v>
      </c>
      <c r="AE14" s="64"/>
      <c r="AF14" s="64">
        <v>2.1118546845124286</v>
      </c>
      <c r="AG14" s="64">
        <v>1.4720000000000002</v>
      </c>
      <c r="AH14" s="138">
        <f>'2022'!D14/'2021'!AG14</f>
        <v>2.1976902173913042</v>
      </c>
    </row>
    <row r="15" spans="1:34" ht="19.5" customHeight="1" x14ac:dyDescent="0.25">
      <c r="A15" s="261"/>
      <c r="B15" s="150" t="s">
        <v>16</v>
      </c>
      <c r="C15" s="64">
        <v>0.94000000000000006</v>
      </c>
      <c r="D15" s="64">
        <v>0.89207048458149774</v>
      </c>
      <c r="E15" s="64">
        <v>1.022</v>
      </c>
      <c r="F15" s="64">
        <v>0.78395061728395066</v>
      </c>
      <c r="G15" s="64">
        <v>0.78</v>
      </c>
      <c r="H15" s="64">
        <v>0.72440944881889757</v>
      </c>
      <c r="I15" s="64">
        <v>0.35</v>
      </c>
      <c r="J15" s="137"/>
      <c r="K15" s="137">
        <v>0.60434782608695659</v>
      </c>
      <c r="L15" s="64">
        <v>0.20600000000000002</v>
      </c>
      <c r="M15" s="64"/>
      <c r="N15" s="64">
        <v>0.42086330935251798</v>
      </c>
      <c r="O15" s="64">
        <v>0.158</v>
      </c>
      <c r="P15" s="64"/>
      <c r="Q15" s="64">
        <v>1.8947368421052633</v>
      </c>
      <c r="R15" s="64">
        <v>0.14500000000000002</v>
      </c>
      <c r="S15" s="64"/>
      <c r="T15" s="64">
        <v>0.956315289648623</v>
      </c>
      <c r="U15" s="64">
        <v>0.185</v>
      </c>
      <c r="V15" s="64"/>
      <c r="W15" s="64">
        <v>1.8584905660377358</v>
      </c>
      <c r="X15" s="64">
        <v>0.42899999999999999</v>
      </c>
      <c r="Y15" s="64"/>
      <c r="Z15" s="64">
        <v>1.9746192893401016</v>
      </c>
      <c r="AA15" s="64">
        <v>0.54299999999999993</v>
      </c>
      <c r="AB15" s="64"/>
      <c r="AC15" s="64">
        <v>0.88303341902313615</v>
      </c>
      <c r="AD15" s="64">
        <v>0.73799999999999999</v>
      </c>
      <c r="AE15" s="64"/>
      <c r="AF15" s="64">
        <v>1.2590975254730714</v>
      </c>
      <c r="AG15" s="64">
        <v>0.89700000000000002</v>
      </c>
      <c r="AH15" s="138">
        <f>'2022'!D15/'2021'!AG15</f>
        <v>8.311036789297658</v>
      </c>
    </row>
    <row r="16" spans="1:34" ht="19.5" customHeight="1" x14ac:dyDescent="0.25">
      <c r="A16" s="258" t="s">
        <v>18</v>
      </c>
      <c r="B16" s="258"/>
      <c r="C16" s="126">
        <f t="shared" ref="C16:AG16" si="0">SUM(C5:C9,C11)</f>
        <v>27255013</v>
      </c>
      <c r="D16" s="126"/>
      <c r="E16" s="126">
        <f t="shared" si="0"/>
        <v>25422837</v>
      </c>
      <c r="F16" s="126"/>
      <c r="G16" s="126">
        <f t="shared" si="0"/>
        <v>26444807</v>
      </c>
      <c r="H16" s="126"/>
      <c r="I16" s="126">
        <f>SUM(I5:I9,I11)</f>
        <v>22725303.000000004</v>
      </c>
      <c r="J16" s="126"/>
      <c r="K16" s="126"/>
      <c r="L16" s="126">
        <f t="shared" si="0"/>
        <v>21976369</v>
      </c>
      <c r="M16" s="126"/>
      <c r="N16" s="126"/>
      <c r="O16" s="126">
        <f t="shared" si="0"/>
        <v>18201957.000000004</v>
      </c>
      <c r="P16" s="126"/>
      <c r="Q16" s="126"/>
      <c r="R16" s="126">
        <f t="shared" si="0"/>
        <v>19368486</v>
      </c>
      <c r="S16" s="126"/>
      <c r="T16" s="126"/>
      <c r="U16" s="126">
        <f t="shared" si="0"/>
        <v>22251134</v>
      </c>
      <c r="V16" s="126"/>
      <c r="W16" s="126"/>
      <c r="X16" s="126">
        <f t="shared" si="0"/>
        <v>25410739.999999996</v>
      </c>
      <c r="Y16" s="126"/>
      <c r="Z16" s="126"/>
      <c r="AA16" s="126">
        <f t="shared" si="0"/>
        <v>25629674</v>
      </c>
      <c r="AB16" s="126"/>
      <c r="AC16" s="126"/>
      <c r="AD16" s="126">
        <f t="shared" si="0"/>
        <v>26967086.999999996</v>
      </c>
      <c r="AE16" s="126"/>
      <c r="AF16" s="126"/>
      <c r="AG16" s="126">
        <f t="shared" si="0"/>
        <v>29667286.000000004</v>
      </c>
    </row>
    <row r="17" spans="1:34" ht="19.5" customHeight="1" x14ac:dyDescent="0.25">
      <c r="A17" s="253" t="s">
        <v>44</v>
      </c>
      <c r="B17" s="150" t="s">
        <v>15</v>
      </c>
      <c r="C17" s="151">
        <v>0</v>
      </c>
      <c r="D17" s="152">
        <v>0</v>
      </c>
      <c r="E17" s="151">
        <f t="shared" ref="E17" si="1">C17*D17</f>
        <v>0</v>
      </c>
      <c r="F17" s="153">
        <v>0</v>
      </c>
      <c r="G17" s="151">
        <f t="shared" ref="G17" si="2">E17*F17</f>
        <v>0</v>
      </c>
      <c r="H17" s="154">
        <v>0</v>
      </c>
      <c r="I17" s="151">
        <f t="shared" ref="I17" si="3">G17*H17</f>
        <v>0</v>
      </c>
      <c r="J17" s="137"/>
      <c r="K17" s="137">
        <v>0</v>
      </c>
      <c r="L17" s="151">
        <f t="shared" ref="L17" si="4">I17*K17</f>
        <v>0</v>
      </c>
      <c r="M17" s="151"/>
      <c r="N17" s="155">
        <v>0</v>
      </c>
      <c r="O17" s="151">
        <f t="shared" ref="O17" si="5">L17*N17</f>
        <v>0</v>
      </c>
      <c r="P17" s="151"/>
      <c r="Q17" s="156">
        <v>0</v>
      </c>
      <c r="R17" s="151">
        <f t="shared" ref="R17" si="6">O17*Q17</f>
        <v>0</v>
      </c>
      <c r="S17" s="151"/>
      <c r="T17" s="157"/>
      <c r="U17" s="151">
        <v>0</v>
      </c>
      <c r="V17" s="151"/>
      <c r="W17" s="158"/>
      <c r="X17" s="151">
        <v>0</v>
      </c>
      <c r="Y17" s="151"/>
      <c r="Z17" s="159"/>
      <c r="AA17" s="151">
        <v>0</v>
      </c>
      <c r="AB17" s="151"/>
      <c r="AC17" s="160">
        <v>0</v>
      </c>
      <c r="AD17" s="151">
        <v>0</v>
      </c>
      <c r="AE17" s="151"/>
      <c r="AF17" s="161">
        <v>0</v>
      </c>
      <c r="AG17" s="151">
        <f t="shared" ref="AG17" si="7">AD17*AF17</f>
        <v>0</v>
      </c>
      <c r="AH17" s="138" t="e">
        <f>'2022'!D18/'2021'!AG17</f>
        <v>#DIV/0!</v>
      </c>
    </row>
    <row r="18" spans="1:34" ht="19.5" customHeight="1" x14ac:dyDescent="0.25">
      <c r="A18" s="253"/>
      <c r="B18" s="150" t="s">
        <v>16</v>
      </c>
      <c r="C18" s="151">
        <v>545843</v>
      </c>
      <c r="D18" s="152">
        <v>0.96874859392069801</v>
      </c>
      <c r="E18" s="151">
        <v>521128</v>
      </c>
      <c r="F18" s="153">
        <v>0.93299136660975479</v>
      </c>
      <c r="G18" s="151">
        <v>534726</v>
      </c>
      <c r="H18" s="154">
        <v>0.89032459761325866</v>
      </c>
      <c r="I18" s="151">
        <v>444105</v>
      </c>
      <c r="J18" s="137"/>
      <c r="K18" s="137">
        <v>0.9210714070044933</v>
      </c>
      <c r="L18" s="151">
        <v>384548</v>
      </c>
      <c r="M18" s="151"/>
      <c r="N18" s="155">
        <v>0.94476753362488253</v>
      </c>
      <c r="O18" s="151">
        <v>347273</v>
      </c>
      <c r="P18" s="151"/>
      <c r="Q18" s="156">
        <v>1</v>
      </c>
      <c r="R18" s="151">
        <v>343861</v>
      </c>
      <c r="S18" s="151"/>
      <c r="T18" s="157">
        <v>0.89899942684867007</v>
      </c>
      <c r="U18" s="151">
        <v>343861</v>
      </c>
      <c r="V18" s="151"/>
      <c r="W18" s="158">
        <v>1.019140602664532</v>
      </c>
      <c r="X18" s="151">
        <v>370059</v>
      </c>
      <c r="Y18" s="151"/>
      <c r="Z18" s="159">
        <v>1.3008121186618977</v>
      </c>
      <c r="AA18" s="151">
        <v>335456</v>
      </c>
      <c r="AB18" s="151"/>
      <c r="AC18" s="160">
        <v>1.0624165690834946</v>
      </c>
      <c r="AD18" s="151">
        <v>377867</v>
      </c>
      <c r="AE18" s="151"/>
      <c r="AF18" s="161">
        <v>1.0879041916167664</v>
      </c>
      <c r="AG18" s="151">
        <v>230968</v>
      </c>
      <c r="AH18" s="138">
        <f>'2022'!D19/'2021'!AG18</f>
        <v>1.4936095043469224</v>
      </c>
    </row>
    <row r="19" spans="1:34" ht="33.75" customHeight="1" x14ac:dyDescent="0.25">
      <c r="A19" s="253"/>
      <c r="B19" s="150" t="s">
        <v>17</v>
      </c>
      <c r="C19" s="151">
        <v>8641</v>
      </c>
      <c r="D19" s="152">
        <v>0.93720754716981136</v>
      </c>
      <c r="E19" s="151">
        <v>8708</v>
      </c>
      <c r="F19" s="153">
        <v>0.83507811241745855</v>
      </c>
      <c r="G19" s="151">
        <v>8078</v>
      </c>
      <c r="H19" s="154">
        <v>0.93018322082931537</v>
      </c>
      <c r="I19" s="151">
        <v>4742</v>
      </c>
      <c r="J19" s="137"/>
      <c r="K19" s="137">
        <v>0.98237611445158612</v>
      </c>
      <c r="L19" s="151">
        <v>4646</v>
      </c>
      <c r="M19" s="151"/>
      <c r="N19" s="155">
        <v>0.68573237653018149</v>
      </c>
      <c r="O19" s="151">
        <v>3830</v>
      </c>
      <c r="P19" s="151"/>
      <c r="Q19" s="156">
        <v>1</v>
      </c>
      <c r="R19" s="151">
        <v>2761</v>
      </c>
      <c r="S19" s="151"/>
      <c r="T19" s="157">
        <v>0.80116959064327486</v>
      </c>
      <c r="U19" s="151">
        <v>2761</v>
      </c>
      <c r="V19" s="151"/>
      <c r="W19" s="158">
        <v>0.8113714944295044</v>
      </c>
      <c r="X19" s="151">
        <v>6195</v>
      </c>
      <c r="Y19" s="151"/>
      <c r="Z19" s="159">
        <v>2.1714015151515151</v>
      </c>
      <c r="AA19" s="151">
        <v>4237</v>
      </c>
      <c r="AB19" s="151"/>
      <c r="AC19" s="160">
        <v>1.3161796772786742</v>
      </c>
      <c r="AD19" s="151">
        <v>6502</v>
      </c>
      <c r="AE19" s="151"/>
      <c r="AF19" s="161">
        <v>1.1230947647448641</v>
      </c>
      <c r="AG19" s="151">
        <v>8416</v>
      </c>
      <c r="AH19" s="138">
        <f>'2022'!D20/'2021'!AG19</f>
        <v>0.83400665399239549</v>
      </c>
    </row>
    <row r="20" spans="1:34" ht="19.5" customHeight="1" x14ac:dyDescent="0.25">
      <c r="A20" s="254" t="s">
        <v>18</v>
      </c>
      <c r="B20" s="254"/>
      <c r="C20" s="127">
        <f t="shared" ref="C20:AG20" si="8">C17+C19+C18</f>
        <v>554484</v>
      </c>
      <c r="D20" s="127"/>
      <c r="E20" s="127">
        <f t="shared" si="8"/>
        <v>529836</v>
      </c>
      <c r="F20" s="127"/>
      <c r="G20" s="127">
        <f t="shared" si="8"/>
        <v>542804</v>
      </c>
      <c r="H20" s="127"/>
      <c r="I20" s="127">
        <f t="shared" si="8"/>
        <v>448847</v>
      </c>
      <c r="J20" s="127"/>
      <c r="K20" s="127"/>
      <c r="L20" s="127">
        <f t="shared" si="8"/>
        <v>389194</v>
      </c>
      <c r="M20" s="127"/>
      <c r="N20" s="127"/>
      <c r="O20" s="127">
        <f t="shared" si="8"/>
        <v>351103</v>
      </c>
      <c r="P20" s="127"/>
      <c r="Q20" s="127"/>
      <c r="R20" s="127">
        <f t="shared" si="8"/>
        <v>346622</v>
      </c>
      <c r="S20" s="127"/>
      <c r="T20" s="127"/>
      <c r="U20" s="127">
        <f t="shared" si="8"/>
        <v>346622</v>
      </c>
      <c r="V20" s="127"/>
      <c r="W20" s="127"/>
      <c r="X20" s="127">
        <f t="shared" si="8"/>
        <v>376254</v>
      </c>
      <c r="Y20" s="127"/>
      <c r="Z20" s="127"/>
      <c r="AA20" s="127">
        <f t="shared" si="8"/>
        <v>339693</v>
      </c>
      <c r="AB20" s="127"/>
      <c r="AC20" s="127"/>
      <c r="AD20" s="127">
        <f t="shared" si="8"/>
        <v>384369</v>
      </c>
      <c r="AE20" s="127"/>
      <c r="AF20" s="127"/>
      <c r="AG20" s="127">
        <f t="shared" si="8"/>
        <v>239384</v>
      </c>
    </row>
    <row r="21" spans="1:34" ht="19.5" customHeight="1" x14ac:dyDescent="0.25">
      <c r="A21" s="255" t="s">
        <v>19</v>
      </c>
      <c r="B21" s="255"/>
      <c r="C21" s="9">
        <f t="shared" ref="C21:AD21" si="9">C16+C20</f>
        <v>27809497</v>
      </c>
      <c r="D21" s="9"/>
      <c r="E21" s="9">
        <f t="shared" si="9"/>
        <v>25952673</v>
      </c>
      <c r="F21" s="9"/>
      <c r="G21" s="9">
        <f t="shared" si="9"/>
        <v>26987611</v>
      </c>
      <c r="H21" s="9"/>
      <c r="I21" s="9">
        <f t="shared" si="9"/>
        <v>23174150.000000004</v>
      </c>
      <c r="J21" s="9"/>
      <c r="K21" s="9"/>
      <c r="L21" s="9">
        <f t="shared" si="9"/>
        <v>22365563</v>
      </c>
      <c r="M21" s="9"/>
      <c r="N21" s="9"/>
      <c r="O21" s="9">
        <f t="shared" si="9"/>
        <v>18553060.000000004</v>
      </c>
      <c r="P21" s="9"/>
      <c r="Q21" s="9"/>
      <c r="R21" s="9">
        <f t="shared" si="9"/>
        <v>19715108</v>
      </c>
      <c r="S21" s="9"/>
      <c r="T21" s="9"/>
      <c r="U21" s="127">
        <f t="shared" si="9"/>
        <v>22597756</v>
      </c>
      <c r="V21" s="127"/>
      <c r="W21" s="127"/>
      <c r="X21" s="127">
        <f>X16+X20</f>
        <v>25786993.999999996</v>
      </c>
      <c r="Y21" s="127"/>
      <c r="Z21" s="127"/>
      <c r="AA21" s="127">
        <f t="shared" si="9"/>
        <v>25969367</v>
      </c>
      <c r="AB21" s="127"/>
      <c r="AC21" s="127"/>
      <c r="AD21" s="127">
        <f t="shared" si="9"/>
        <v>27351455.999999996</v>
      </c>
      <c r="AE21" s="127"/>
      <c r="AF21" s="127"/>
      <c r="AG21" s="127">
        <f>AG16+AG20</f>
        <v>29906670.000000004</v>
      </c>
    </row>
    <row r="27" spans="1:34" x14ac:dyDescent="0.25">
      <c r="E27" s="110"/>
      <c r="F27" s="110"/>
      <c r="G27" s="111"/>
      <c r="H27" s="111"/>
      <c r="O27" s="111"/>
      <c r="P27" s="111"/>
      <c r="Q27" s="111"/>
    </row>
    <row r="28" spans="1:34" x14ac:dyDescent="0.25">
      <c r="E28" s="110"/>
      <c r="F28" s="110"/>
      <c r="G28" s="112"/>
      <c r="H28" s="112"/>
      <c r="I28" s="110"/>
      <c r="J28" s="110"/>
      <c r="K28" s="110"/>
      <c r="L28" s="108"/>
      <c r="M28" s="108"/>
      <c r="N28" s="108"/>
      <c r="O28" s="111"/>
      <c r="P28" s="111"/>
      <c r="Q28" s="111"/>
      <c r="U28" s="109"/>
      <c r="V28" s="109"/>
      <c r="W28" s="109"/>
    </row>
    <row r="29" spans="1:34" x14ac:dyDescent="0.25">
      <c r="E29" s="110"/>
      <c r="F29" s="110"/>
      <c r="G29" s="112"/>
      <c r="H29" s="112"/>
      <c r="I29" s="110"/>
      <c r="J29" s="110"/>
      <c r="K29" s="110"/>
      <c r="L29" s="108"/>
      <c r="M29" s="108"/>
      <c r="N29" s="108"/>
      <c r="O29" s="111"/>
      <c r="P29" s="111"/>
      <c r="Q29" s="111"/>
      <c r="U29" s="109"/>
      <c r="V29" s="109"/>
      <c r="W29" s="109"/>
    </row>
    <row r="30" spans="1:34" x14ac:dyDescent="0.25">
      <c r="E30" s="110"/>
      <c r="F30" s="110"/>
      <c r="G30" s="112"/>
      <c r="H30" s="112"/>
      <c r="I30" s="110"/>
      <c r="J30" s="110"/>
      <c r="K30" s="110"/>
      <c r="L30" s="108"/>
      <c r="M30" s="108"/>
      <c r="N30" s="108"/>
      <c r="U30" s="109"/>
      <c r="V30" s="109"/>
      <c r="W30" s="109"/>
    </row>
    <row r="31" spans="1:34" x14ac:dyDescent="0.25">
      <c r="E31" s="110"/>
      <c r="F31" s="110"/>
      <c r="G31" s="112"/>
      <c r="H31" s="112"/>
      <c r="I31" s="110"/>
      <c r="J31" s="110"/>
      <c r="K31" s="110"/>
      <c r="L31" s="108"/>
      <c r="M31" s="108"/>
      <c r="N31" s="108"/>
      <c r="U31" s="109"/>
      <c r="V31" s="109"/>
      <c r="W31" s="109"/>
    </row>
    <row r="32" spans="1:34" x14ac:dyDescent="0.25">
      <c r="E32" s="110"/>
      <c r="F32" s="110"/>
      <c r="G32" s="112"/>
      <c r="H32" s="112"/>
      <c r="I32" s="110"/>
      <c r="J32" s="110"/>
      <c r="K32" s="110"/>
      <c r="L32" s="108"/>
      <c r="M32" s="108"/>
      <c r="N32" s="108"/>
    </row>
    <row r="33" spans="5:14" x14ac:dyDescent="0.25">
      <c r="E33" s="110"/>
      <c r="F33" s="110"/>
      <c r="G33" s="112"/>
      <c r="H33" s="112"/>
      <c r="I33" s="110"/>
      <c r="J33" s="110"/>
      <c r="K33" s="110"/>
      <c r="L33" s="108"/>
      <c r="M33" s="108"/>
      <c r="N33" s="108"/>
    </row>
    <row r="34" spans="5:14" x14ac:dyDescent="0.25">
      <c r="G34" s="108"/>
      <c r="H34" s="108"/>
      <c r="I34" s="110"/>
      <c r="J34" s="110"/>
      <c r="K34" s="110"/>
      <c r="L34" s="108"/>
      <c r="M34" s="108"/>
      <c r="N34" s="108"/>
    </row>
    <row r="35" spans="5:14" x14ac:dyDescent="0.25">
      <c r="G35" s="108"/>
      <c r="H35" s="108"/>
      <c r="I35" s="110"/>
      <c r="J35" s="110"/>
      <c r="K35" s="110"/>
      <c r="L35" s="108"/>
      <c r="M35" s="108"/>
      <c r="N35" s="108"/>
    </row>
    <row r="36" spans="5:14" x14ac:dyDescent="0.25">
      <c r="G36" s="108"/>
      <c r="H36" s="108"/>
      <c r="I36" s="110"/>
      <c r="J36" s="110"/>
      <c r="K36" s="110"/>
      <c r="L36" s="108"/>
      <c r="M36" s="108"/>
      <c r="N36" s="108"/>
    </row>
    <row r="37" spans="5:14" x14ac:dyDescent="0.25">
      <c r="G37" s="108"/>
      <c r="H37" s="108"/>
      <c r="I37" s="110"/>
      <c r="J37" s="110"/>
      <c r="K37" s="110"/>
      <c r="L37" s="108"/>
      <c r="M37" s="108"/>
      <c r="N37" s="108"/>
    </row>
    <row r="38" spans="5:14" x14ac:dyDescent="0.25">
      <c r="G38" s="108"/>
      <c r="H38" s="108"/>
      <c r="I38" s="110"/>
      <c r="J38" s="110"/>
      <c r="K38" s="110"/>
      <c r="L38" s="108"/>
      <c r="M38" s="108"/>
      <c r="N38" s="108"/>
    </row>
    <row r="39" spans="5:14" x14ac:dyDescent="0.25">
      <c r="G39" s="108"/>
      <c r="H39" s="108"/>
      <c r="I39" s="110"/>
      <c r="J39" s="110"/>
      <c r="K39" s="110"/>
      <c r="L39" s="108"/>
      <c r="M39" s="108"/>
      <c r="N39" s="108"/>
    </row>
    <row r="40" spans="5:14" x14ac:dyDescent="0.25">
      <c r="G40" s="108"/>
      <c r="H40" s="108"/>
      <c r="I40" s="110"/>
      <c r="J40" s="110"/>
      <c r="K40" s="110"/>
      <c r="L40" s="108"/>
      <c r="M40" s="108"/>
      <c r="N40" s="108"/>
    </row>
    <row r="41" spans="5:14" x14ac:dyDescent="0.25">
      <c r="G41" s="108"/>
      <c r="H41" s="108"/>
      <c r="I41" s="110"/>
      <c r="J41" s="110"/>
      <c r="K41" s="110"/>
      <c r="L41" s="108"/>
      <c r="M41" s="108"/>
      <c r="N41" s="108"/>
    </row>
    <row r="42" spans="5:14" x14ac:dyDescent="0.25">
      <c r="G42" s="108"/>
      <c r="H42" s="108"/>
      <c r="I42" s="110"/>
      <c r="J42" s="110"/>
      <c r="K42" s="110"/>
      <c r="L42" s="108"/>
      <c r="M42" s="108"/>
      <c r="N42" s="108"/>
    </row>
    <row r="43" spans="5:14" x14ac:dyDescent="0.25">
      <c r="G43" s="108"/>
      <c r="H43" s="108"/>
      <c r="I43" s="110"/>
      <c r="J43" s="110"/>
      <c r="K43" s="110"/>
      <c r="L43" s="108"/>
      <c r="M43" s="108"/>
      <c r="N43" s="108"/>
    </row>
    <row r="44" spans="5:14" x14ac:dyDescent="0.25">
      <c r="G44" s="108"/>
      <c r="H44" s="108"/>
      <c r="I44" s="110"/>
      <c r="J44" s="110"/>
      <c r="K44" s="110"/>
      <c r="L44" s="108"/>
      <c r="M44" s="108"/>
      <c r="N44" s="108"/>
    </row>
    <row r="45" spans="5:14" x14ac:dyDescent="0.25">
      <c r="G45" s="108"/>
      <c r="H45" s="108"/>
      <c r="I45" s="110"/>
      <c r="J45" s="110"/>
      <c r="K45" s="110"/>
      <c r="L45" s="108"/>
      <c r="M45" s="108"/>
      <c r="N45" s="108"/>
    </row>
    <row r="46" spans="5:14" x14ac:dyDescent="0.25">
      <c r="G46" s="108"/>
      <c r="H46" s="108"/>
      <c r="I46" s="110"/>
      <c r="J46" s="110"/>
      <c r="K46" s="110"/>
      <c r="L46" s="108"/>
      <c r="M46" s="108"/>
      <c r="N46" s="108"/>
    </row>
    <row r="47" spans="5:14" x14ac:dyDescent="0.25">
      <c r="G47" s="108"/>
      <c r="H47" s="108"/>
      <c r="I47" s="110"/>
      <c r="J47" s="110"/>
      <c r="K47" s="110"/>
      <c r="L47" s="108"/>
      <c r="M47" s="108"/>
      <c r="N47" s="108"/>
    </row>
    <row r="48" spans="5:14" x14ac:dyDescent="0.25">
      <c r="G48" s="108"/>
      <c r="H48" s="108"/>
    </row>
    <row r="49" spans="7:8" x14ac:dyDescent="0.25">
      <c r="G49" s="108"/>
      <c r="H49" s="108"/>
    </row>
  </sheetData>
  <mergeCells count="9">
    <mergeCell ref="A17:A19"/>
    <mergeCell ref="A20:B20"/>
    <mergeCell ref="A21:B21"/>
    <mergeCell ref="A2:AG2"/>
    <mergeCell ref="A4:A11"/>
    <mergeCell ref="B4:AG4"/>
    <mergeCell ref="B10:AG10"/>
    <mergeCell ref="A12:A15"/>
    <mergeCell ref="A16:B16"/>
  </mergeCells>
  <conditionalFormatting sqref="E48:F49 L28:N47">
    <cfRule type="containsText" dxfId="3" priority="1" operator="containsText" text="сн-2">
      <formula>NOT(ISERROR(SEARCH("сн-2",E28)))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cp:lastPrinted>2016-07-27T12:04:09Z</cp:lastPrinted>
  <dcterms:created xsi:type="dcterms:W3CDTF">2013-11-13T16:10:49Z</dcterms:created>
  <dcterms:modified xsi:type="dcterms:W3CDTF">2025-01-22T07:13:45Z</dcterms:modified>
</cp:coreProperties>
</file>