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-15" yWindow="105" windowWidth="25215" windowHeight="7605" firstSheet="8" activeTab="11"/>
  </bookViews>
  <sheets>
    <sheet name="2013" sheetId="9" state="hidden" r:id="rId1"/>
    <sheet name="2014" sheetId="8" state="hidden" r:id="rId2"/>
    <sheet name="2015 " sheetId="7" state="hidden" r:id="rId3"/>
    <sheet name="2016" sheetId="11" state="hidden" r:id="rId4"/>
    <sheet name="2017" sheetId="12" state="hidden" r:id="rId5"/>
    <sheet name="2018" sheetId="13" state="hidden" r:id="rId6"/>
    <sheet name="2019" sheetId="14" state="hidden" r:id="rId7"/>
    <sheet name="2020" sheetId="15" state="hidden" r:id="rId8"/>
    <sheet name="2021" sheetId="16" r:id="rId9"/>
    <sheet name="2022" sheetId="17" r:id="rId10"/>
    <sheet name="2023" sheetId="18" r:id="rId11"/>
    <sheet name="2024" sheetId="19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62913"/>
</workbook>
</file>

<file path=xl/calcChain.xml><?xml version="1.0" encoding="utf-8"?>
<calcChain xmlns="http://schemas.openxmlformats.org/spreadsheetml/2006/main">
  <c r="N26" i="19" l="1"/>
  <c r="M26" i="19"/>
  <c r="L26" i="19"/>
  <c r="K26" i="19"/>
  <c r="J26" i="19"/>
  <c r="I26" i="19"/>
  <c r="H26" i="19"/>
  <c r="G26" i="19"/>
  <c r="F26" i="19"/>
  <c r="E26" i="19"/>
  <c r="D26" i="19"/>
  <c r="C26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O15" i="19"/>
  <c r="N11" i="19"/>
  <c r="M11" i="19"/>
  <c r="L11" i="19"/>
  <c r="K11" i="19"/>
  <c r="J11" i="19"/>
  <c r="J27" i="19" s="1"/>
  <c r="I11" i="19"/>
  <c r="H11" i="19"/>
  <c r="G11" i="19"/>
  <c r="F11" i="19"/>
  <c r="E11" i="19"/>
  <c r="O8" i="19"/>
  <c r="O7" i="19"/>
  <c r="D11" i="19"/>
  <c r="C11" i="19"/>
  <c r="O5" i="19"/>
  <c r="N27" i="19" l="1"/>
  <c r="L27" i="19"/>
  <c r="H27" i="19"/>
  <c r="F27" i="19"/>
  <c r="C27" i="19"/>
  <c r="D27" i="19"/>
  <c r="G27" i="19"/>
  <c r="K27" i="19"/>
  <c r="E27" i="19"/>
  <c r="I27" i="19"/>
  <c r="M27" i="19"/>
  <c r="O15" i="18"/>
  <c r="O8" i="18"/>
  <c r="O7" i="18"/>
  <c r="O5" i="18"/>
  <c r="C7" i="18" l="1"/>
  <c r="D7" i="18"/>
  <c r="C26" i="18" l="1"/>
  <c r="C18" i="18"/>
  <c r="AG22" i="16"/>
  <c r="AG15" i="16"/>
  <c r="AG8" i="16"/>
  <c r="AG7" i="16"/>
  <c r="AG5" i="16"/>
  <c r="M26" i="18"/>
  <c r="L26" i="18"/>
  <c r="K26" i="18"/>
  <c r="J26" i="18"/>
  <c r="I26" i="18"/>
  <c r="H26" i="18"/>
  <c r="G26" i="18"/>
  <c r="F26" i="18"/>
  <c r="E26" i="18"/>
  <c r="D26" i="18"/>
  <c r="N26" i="18"/>
  <c r="N18" i="18"/>
  <c r="M18" i="18"/>
  <c r="L18" i="18"/>
  <c r="K18" i="18"/>
  <c r="J18" i="18"/>
  <c r="I18" i="18"/>
  <c r="H18" i="18"/>
  <c r="G18" i="18"/>
  <c r="F18" i="18"/>
  <c r="E18" i="18"/>
  <c r="D18" i="18"/>
  <c r="M11" i="18"/>
  <c r="L11" i="18"/>
  <c r="K11" i="18"/>
  <c r="J11" i="18"/>
  <c r="I11" i="18"/>
  <c r="H11" i="18"/>
  <c r="G11" i="18"/>
  <c r="F11" i="18"/>
  <c r="E11" i="18"/>
  <c r="D11" i="18"/>
  <c r="N11" i="18"/>
  <c r="N27" i="18" l="1"/>
  <c r="J27" i="18"/>
  <c r="M27" i="18"/>
  <c r="G27" i="18"/>
  <c r="H27" i="18"/>
  <c r="K27" i="18"/>
  <c r="F27" i="18"/>
  <c r="E27" i="18"/>
  <c r="C11" i="18"/>
  <c r="C27" i="18" s="1"/>
  <c r="L27" i="18"/>
  <c r="I27" i="18"/>
  <c r="D27" i="18"/>
  <c r="AO22" i="17"/>
  <c r="AP22" i="17"/>
  <c r="AQ22" i="17"/>
  <c r="AO15" i="17"/>
  <c r="AP15" i="17"/>
  <c r="AQ15" i="17"/>
  <c r="AO5" i="17"/>
  <c r="AP5" i="17"/>
  <c r="AQ5" i="17"/>
  <c r="AO7" i="17"/>
  <c r="AP7" i="17"/>
  <c r="AQ7" i="17"/>
  <c r="AO8" i="17"/>
  <c r="AP8" i="17"/>
  <c r="AQ8" i="17"/>
  <c r="AK22" i="17" l="1"/>
  <c r="AL22" i="17"/>
  <c r="AM22" i="17"/>
  <c r="AK15" i="17"/>
  <c r="AL15" i="17"/>
  <c r="AM15" i="17"/>
  <c r="AK5" i="17"/>
  <c r="AL5" i="17"/>
  <c r="AM5" i="17"/>
  <c r="AK7" i="17"/>
  <c r="AL7" i="17"/>
  <c r="AM7" i="17"/>
  <c r="AK8" i="17"/>
  <c r="AL8" i="17"/>
  <c r="AM8" i="17"/>
  <c r="AH22" i="17" l="1"/>
  <c r="AI22" i="17"/>
  <c r="AH15" i="17"/>
  <c r="AI15" i="17"/>
  <c r="AH5" i="17"/>
  <c r="AI5" i="17"/>
  <c r="AH7" i="17"/>
  <c r="AI7" i="17"/>
  <c r="AH8" i="17"/>
  <c r="AI8" i="17"/>
  <c r="AD22" i="17" l="1"/>
  <c r="AE22" i="17"/>
  <c r="AF22" i="17"/>
  <c r="AD15" i="17"/>
  <c r="AE15" i="17"/>
  <c r="AF15" i="17"/>
  <c r="AD5" i="17"/>
  <c r="AE5" i="17"/>
  <c r="AF5" i="17"/>
  <c r="AD7" i="17"/>
  <c r="AE7" i="17"/>
  <c r="AF7" i="17"/>
  <c r="AD8" i="17"/>
  <c r="AE8" i="17"/>
  <c r="AF8" i="17"/>
  <c r="Z22" i="17" l="1"/>
  <c r="AA22" i="17"/>
  <c r="AB22" i="17"/>
  <c r="Z15" i="17"/>
  <c r="AA15" i="17"/>
  <c r="AB15" i="17"/>
  <c r="Z5" i="17"/>
  <c r="AA5" i="17"/>
  <c r="AB5" i="17"/>
  <c r="Z7" i="17"/>
  <c r="AA7" i="17"/>
  <c r="AB7" i="17"/>
  <c r="Z8" i="17"/>
  <c r="AA8" i="17"/>
  <c r="AB8" i="17"/>
  <c r="W31" i="17" l="1"/>
  <c r="X31" i="17"/>
  <c r="V22" i="17" l="1"/>
  <c r="W22" i="17"/>
  <c r="X22" i="17"/>
  <c r="V15" i="17"/>
  <c r="W15" i="17"/>
  <c r="X15" i="17"/>
  <c r="V5" i="17"/>
  <c r="W5" i="17"/>
  <c r="X5" i="17"/>
  <c r="V7" i="17"/>
  <c r="W7" i="17"/>
  <c r="X7" i="17"/>
  <c r="V8" i="17"/>
  <c r="W8" i="17"/>
  <c r="X8" i="17"/>
  <c r="R22" i="17" l="1"/>
  <c r="S22" i="17"/>
  <c r="T22" i="17"/>
  <c r="R15" i="17"/>
  <c r="S15" i="17"/>
  <c r="T15" i="17"/>
  <c r="R5" i="17"/>
  <c r="S5" i="17"/>
  <c r="T5" i="17"/>
  <c r="R7" i="17"/>
  <c r="S7" i="17"/>
  <c r="T7" i="17"/>
  <c r="R8" i="17"/>
  <c r="S8" i="17"/>
  <c r="T8" i="17"/>
  <c r="N22" i="17" l="1"/>
  <c r="O22" i="17"/>
  <c r="P22" i="17"/>
  <c r="N15" i="17"/>
  <c r="O15" i="17"/>
  <c r="P15" i="17"/>
  <c r="N5" i="17"/>
  <c r="O5" i="17"/>
  <c r="P5" i="17"/>
  <c r="N7" i="17"/>
  <c r="O7" i="17"/>
  <c r="P7" i="17"/>
  <c r="N8" i="17"/>
  <c r="O8" i="17"/>
  <c r="P8" i="17"/>
  <c r="K22" i="17" l="1"/>
  <c r="L22" i="17"/>
  <c r="K15" i="17"/>
  <c r="L15" i="17"/>
  <c r="K5" i="17"/>
  <c r="L5" i="17"/>
  <c r="K7" i="17"/>
  <c r="L7" i="17"/>
  <c r="K8" i="17"/>
  <c r="L8" i="17"/>
  <c r="H22" i="17" l="1"/>
  <c r="I22" i="17"/>
  <c r="H15" i="17"/>
  <c r="I15" i="17"/>
  <c r="H5" i="17"/>
  <c r="I5" i="17"/>
  <c r="H7" i="17"/>
  <c r="I7" i="17"/>
  <c r="H8" i="17"/>
  <c r="I8" i="17"/>
  <c r="E22" i="17" l="1"/>
  <c r="F22" i="17"/>
  <c r="E15" i="17"/>
  <c r="F15" i="17"/>
  <c r="E7" i="17"/>
  <c r="F7" i="17"/>
  <c r="E8" i="17"/>
  <c r="F8" i="17"/>
  <c r="D18" i="17" l="1"/>
  <c r="W23" i="15"/>
  <c r="W15" i="15"/>
  <c r="W8" i="15"/>
  <c r="W7" i="15"/>
  <c r="W5" i="15"/>
  <c r="AO26" i="17"/>
  <c r="AO27" i="17" s="1"/>
  <c r="AN26" i="17"/>
  <c r="AK26" i="17"/>
  <c r="AK27" i="17" s="1"/>
  <c r="AJ26" i="17"/>
  <c r="AH26" i="17"/>
  <c r="AG26" i="17"/>
  <c r="AD26" i="17"/>
  <c r="AD27" i="17" s="1"/>
  <c r="AC26" i="17"/>
  <c r="Z26" i="17"/>
  <c r="Z27" i="17" s="1"/>
  <c r="Y26" i="17"/>
  <c r="V26" i="17"/>
  <c r="V27" i="17" s="1"/>
  <c r="V31" i="17" s="1"/>
  <c r="U26" i="17"/>
  <c r="S26" i="17"/>
  <c r="S27" i="17" s="1"/>
  <c r="R26" i="17"/>
  <c r="R27" i="17" s="1"/>
  <c r="Q26" i="17"/>
  <c r="N26" i="17"/>
  <c r="N27" i="17" s="1"/>
  <c r="M26" i="17"/>
  <c r="K26" i="17"/>
  <c r="K27" i="17" s="1"/>
  <c r="J26" i="17"/>
  <c r="H26" i="17"/>
  <c r="H27" i="17" s="1"/>
  <c r="G26" i="17"/>
  <c r="E26" i="17"/>
  <c r="E27" i="17" s="1"/>
  <c r="D26" i="17"/>
  <c r="AR26" i="17"/>
  <c r="O26" i="17"/>
  <c r="O27" i="17" s="1"/>
  <c r="AN18" i="17"/>
  <c r="AJ18" i="17"/>
  <c r="AH18" i="17"/>
  <c r="AG18" i="17"/>
  <c r="AC18" i="17"/>
  <c r="Y18" i="17"/>
  <c r="U18" i="17"/>
  <c r="Q18" i="17"/>
  <c r="M18" i="17"/>
  <c r="J18" i="17"/>
  <c r="AR18" i="17"/>
  <c r="G18" i="17"/>
  <c r="AN11" i="17"/>
  <c r="AJ11" i="17"/>
  <c r="AG11" i="17"/>
  <c r="AC11" i="17"/>
  <c r="Y11" i="17"/>
  <c r="U11" i="17"/>
  <c r="Q11" i="17"/>
  <c r="M11" i="17"/>
  <c r="J11" i="17"/>
  <c r="G11" i="17"/>
  <c r="D11" i="17"/>
  <c r="AR11" i="17"/>
  <c r="AR27" i="17" l="1"/>
  <c r="AH27" i="17"/>
  <c r="AC27" i="17"/>
  <c r="Q27" i="17"/>
  <c r="U27" i="17"/>
  <c r="AJ27" i="17"/>
  <c r="M27" i="17"/>
  <c r="J27" i="17"/>
  <c r="G27" i="17"/>
  <c r="AG27" i="17"/>
  <c r="Y27" i="17"/>
  <c r="AN27" i="17"/>
  <c r="D27" i="17"/>
  <c r="AF22" i="16"/>
  <c r="AF15" i="16"/>
  <c r="AF8" i="16"/>
  <c r="AF7" i="16"/>
  <c r="AF5" i="16"/>
  <c r="AE22" i="16"/>
  <c r="AB22" i="16"/>
  <c r="W18" i="15"/>
  <c r="D27" i="16"/>
  <c r="E27" i="16"/>
  <c r="F27" i="16"/>
  <c r="G27" i="16"/>
  <c r="H27" i="16"/>
  <c r="I27" i="16"/>
  <c r="J27" i="16"/>
  <c r="K27" i="16"/>
  <c r="M27" i="16"/>
  <c r="C27" i="16"/>
  <c r="AA27" i="16"/>
  <c r="AD27" i="16"/>
  <c r="AF11" i="16"/>
  <c r="AF18" i="16"/>
  <c r="AF26" i="16"/>
  <c r="AF27" i="16"/>
  <c r="D26" i="16"/>
  <c r="E26" i="16"/>
  <c r="F26" i="16"/>
  <c r="G26" i="16"/>
  <c r="H26" i="16"/>
  <c r="I26" i="16"/>
  <c r="J26" i="16"/>
  <c r="K26" i="16"/>
  <c r="L26" i="16"/>
  <c r="M26" i="16"/>
  <c r="N26" i="16"/>
  <c r="N27" i="16"/>
  <c r="O26" i="16"/>
  <c r="P26" i="16"/>
  <c r="P27" i="16"/>
  <c r="R26" i="16"/>
  <c r="S26" i="16"/>
  <c r="S27" i="16"/>
  <c r="U26" i="16"/>
  <c r="V26" i="16"/>
  <c r="V27" i="16"/>
  <c r="X26" i="16"/>
  <c r="Y26" i="16"/>
  <c r="Z26" i="16"/>
  <c r="AA26" i="16"/>
  <c r="AC26" i="16"/>
  <c r="AD26" i="16"/>
  <c r="C26" i="16"/>
  <c r="O11" i="16"/>
  <c r="K22" i="16"/>
  <c r="E15" i="16"/>
  <c r="AC18" i="16"/>
  <c r="Z18" i="16"/>
  <c r="Y18" i="16"/>
  <c r="Y27" i="16"/>
  <c r="X18" i="16"/>
  <c r="U18" i="16"/>
  <c r="R18" i="16"/>
  <c r="O18" i="16"/>
  <c r="O27" i="16"/>
  <c r="L18" i="16"/>
  <c r="I18" i="16"/>
  <c r="G18" i="16"/>
  <c r="E18" i="16"/>
  <c r="C18" i="16"/>
  <c r="AC11" i="16"/>
  <c r="Z11" i="16"/>
  <c r="X11" i="16"/>
  <c r="X27" i="16"/>
  <c r="U11" i="16"/>
  <c r="R11" i="16"/>
  <c r="L11" i="16"/>
  <c r="I11" i="16"/>
  <c r="G11" i="16"/>
  <c r="E11" i="16"/>
  <c r="C11" i="16"/>
  <c r="L27" i="16"/>
  <c r="AC27" i="16"/>
  <c r="Z27" i="16"/>
  <c r="U27" i="16"/>
  <c r="R27" i="16"/>
  <c r="O23" i="14"/>
  <c r="O15" i="14"/>
  <c r="O8" i="14"/>
  <c r="O7" i="14"/>
  <c r="O5" i="14"/>
  <c r="Q18" i="15"/>
  <c r="R18" i="15"/>
  <c r="N18" i="15"/>
  <c r="I5" i="15"/>
  <c r="Q7" i="14"/>
  <c r="Q8" i="14"/>
  <c r="Q15" i="14"/>
  <c r="Q5" i="14"/>
  <c r="D27" i="15"/>
  <c r="E27" i="15"/>
  <c r="F27" i="15"/>
  <c r="H27" i="15"/>
  <c r="J27" i="15"/>
  <c r="L27" i="15"/>
  <c r="N27" i="15"/>
  <c r="P27" i="15"/>
  <c r="R27" i="15"/>
  <c r="T27" i="15"/>
  <c r="V27" i="15"/>
  <c r="C27" i="15"/>
  <c r="T19" i="15"/>
  <c r="R19" i="15"/>
  <c r="P19" i="15"/>
  <c r="L19" i="15"/>
  <c r="J19" i="15"/>
  <c r="H19" i="15"/>
  <c r="F19" i="15"/>
  <c r="E19" i="15"/>
  <c r="D19" i="15"/>
  <c r="C19" i="15"/>
  <c r="T18" i="15"/>
  <c r="P18" i="15"/>
  <c r="L18" i="15"/>
  <c r="J18" i="15"/>
  <c r="H18" i="15"/>
  <c r="F18" i="15"/>
  <c r="E18" i="15"/>
  <c r="D18" i="15"/>
  <c r="C18" i="15"/>
  <c r="V11" i="15"/>
  <c r="T11" i="15"/>
  <c r="R11" i="15"/>
  <c r="P11" i="15"/>
  <c r="L11" i="15"/>
  <c r="J11" i="15"/>
  <c r="H11" i="15"/>
  <c r="F11" i="15"/>
  <c r="E11" i="15"/>
  <c r="D11" i="15"/>
  <c r="C11" i="15"/>
  <c r="N11" i="15"/>
  <c r="V18" i="15"/>
  <c r="N19" i="15"/>
  <c r="V19" i="15"/>
  <c r="N23" i="14"/>
  <c r="N15" i="14"/>
  <c r="N27" i="14"/>
  <c r="M27" i="14"/>
  <c r="J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L27" i="14"/>
  <c r="K27" i="14"/>
  <c r="J27" i="14"/>
  <c r="I27" i="14"/>
  <c r="H27" i="14"/>
  <c r="G27" i="14"/>
  <c r="F27" i="14"/>
  <c r="E27" i="14"/>
  <c r="D27" i="14"/>
  <c r="C27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I18" i="14"/>
  <c r="H18" i="14"/>
  <c r="G18" i="14"/>
  <c r="F18" i="14"/>
  <c r="E18" i="14"/>
  <c r="D18" i="14"/>
  <c r="C18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N35" i="13"/>
  <c r="M35" i="13"/>
  <c r="M11" i="13"/>
  <c r="D35" i="13"/>
  <c r="E35" i="13"/>
  <c r="F35" i="13"/>
  <c r="G35" i="13"/>
  <c r="H35" i="13"/>
  <c r="I35" i="13"/>
  <c r="J35" i="13"/>
  <c r="K35" i="13"/>
  <c r="L35" i="13"/>
  <c r="C35" i="13"/>
  <c r="D27" i="13"/>
  <c r="E27" i="13"/>
  <c r="F27" i="13"/>
  <c r="G27" i="13"/>
  <c r="H27" i="13"/>
  <c r="I27" i="13"/>
  <c r="J27" i="13"/>
  <c r="K27" i="13"/>
  <c r="L27" i="13"/>
  <c r="C27" i="13"/>
  <c r="I18" i="13"/>
  <c r="I11" i="13"/>
  <c r="I19" i="13"/>
  <c r="I5" i="13"/>
  <c r="M27" i="13"/>
  <c r="N27" i="13"/>
  <c r="C18" i="13"/>
  <c r="C11" i="13"/>
  <c r="C19" i="13"/>
  <c r="N19" i="13"/>
  <c r="M19" i="13"/>
  <c r="L19" i="13"/>
  <c r="K19" i="13"/>
  <c r="J19" i="13"/>
  <c r="H19" i="13"/>
  <c r="G19" i="13"/>
  <c r="F19" i="13"/>
  <c r="E19" i="13"/>
  <c r="D19" i="13"/>
  <c r="N18" i="13"/>
  <c r="M18" i="13"/>
  <c r="L18" i="13"/>
  <c r="K18" i="13"/>
  <c r="J18" i="13"/>
  <c r="H18" i="13"/>
  <c r="G18" i="13"/>
  <c r="F18" i="13"/>
  <c r="E18" i="13"/>
  <c r="D18" i="13"/>
  <c r="N11" i="13"/>
  <c r="L11" i="13"/>
  <c r="K11" i="13"/>
  <c r="J11" i="13"/>
  <c r="H11" i="13"/>
  <c r="G11" i="13"/>
  <c r="F11" i="13"/>
  <c r="E11" i="13"/>
  <c r="D11" i="13"/>
  <c r="C19" i="12"/>
  <c r="D18" i="12"/>
  <c r="E18" i="12"/>
  <c r="F18" i="12"/>
  <c r="G18" i="12"/>
  <c r="H18" i="12"/>
  <c r="I18" i="12"/>
  <c r="J18" i="12"/>
  <c r="K18" i="12"/>
  <c r="L18" i="12"/>
  <c r="M18" i="12"/>
  <c r="N18" i="12"/>
  <c r="C18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N19" i="12"/>
  <c r="D19" i="12"/>
  <c r="E19" i="12"/>
  <c r="F19" i="12"/>
  <c r="G19" i="12"/>
  <c r="H19" i="12"/>
  <c r="I19" i="12"/>
  <c r="J19" i="12"/>
  <c r="K19" i="12"/>
  <c r="L19" i="12"/>
  <c r="M19" i="12"/>
  <c r="N11" i="11"/>
  <c r="M11" i="11"/>
  <c r="L11" i="11"/>
  <c r="K11" i="11"/>
  <c r="J11" i="11"/>
  <c r="I11" i="11"/>
  <c r="H11" i="11"/>
  <c r="G11" i="11"/>
  <c r="F11" i="11"/>
  <c r="E11" i="11"/>
  <c r="D11" i="11"/>
  <c r="C11" i="11"/>
  <c r="N11" i="9"/>
  <c r="M11" i="9"/>
  <c r="L11" i="9"/>
  <c r="K11" i="9"/>
  <c r="J11" i="9"/>
  <c r="I11" i="9"/>
  <c r="H11" i="9"/>
  <c r="G11" i="9"/>
  <c r="F11" i="9"/>
  <c r="E11" i="9"/>
  <c r="D11" i="9"/>
  <c r="C11" i="9"/>
  <c r="N11" i="8"/>
  <c r="M11" i="8"/>
  <c r="L11" i="8"/>
  <c r="K11" i="8"/>
  <c r="J11" i="8"/>
  <c r="I11" i="8"/>
  <c r="H11" i="8"/>
  <c r="G11" i="8"/>
  <c r="F11" i="8"/>
  <c r="E11" i="8"/>
  <c r="D11" i="8"/>
  <c r="C11" i="8"/>
  <c r="D11" i="7"/>
  <c r="E11" i="7"/>
  <c r="F11" i="7"/>
  <c r="G11" i="7"/>
  <c r="H11" i="7"/>
  <c r="I11" i="7"/>
  <c r="J11" i="7"/>
  <c r="K11" i="7"/>
  <c r="L11" i="7"/>
  <c r="M11" i="7"/>
  <c r="N11" i="7"/>
  <c r="C11" i="7"/>
</calcChain>
</file>

<file path=xl/sharedStrings.xml><?xml version="1.0" encoding="utf-8"?>
<sst xmlns="http://schemas.openxmlformats.org/spreadsheetml/2006/main" count="412" uniqueCount="42">
  <si>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</si>
  <si>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</si>
  <si>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</si>
  <si>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</si>
  <si>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</si>
  <si>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</si>
  <si>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</si>
  <si>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</si>
  <si>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</si>
  <si>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</si>
  <si>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</si>
  <si>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</si>
  <si>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</si>
  <si>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</si>
  <si>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</si>
  <si>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</si>
  <si>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</si>
  <si>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</si>
  <si>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кВт*ч</t>
  </si>
  <si>
    <t>Население, кВт*ч</t>
  </si>
  <si>
    <t>Наименование ТСО</t>
  </si>
  <si>
    <t xml:space="preserve"> ПАО "Севкавказэнерго"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</si>
  <si>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Северная Осетия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</si>
  <si>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Республики Северная Осетия в разрезе ТСО за 2014 год</t>
  </si>
  <si>
    <t xml:space="preserve"> ОАО "Севкавказэнерго"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</si>
  <si>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Северная Осетия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</si>
  <si>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Республики Северная Осетия в разрезе ТСО за 2016 год</t>
  </si>
  <si>
    <t>СОФ ПАО "МРСК Северного Кавказа"</t>
  </si>
  <si>
    <t>Информация о фактическом полезном отпуске электрической энергии (мощности) потребителям ООО "РУСЭНЕРГОСБЫТ" в границах Республики Северная Осетия в разрезе ТСО за 2017 год</t>
  </si>
  <si>
    <t>МУП "Моздокские электрические сети"</t>
  </si>
  <si>
    <t>Информация о фактическом полезном отпуске электрической энергии (мощности) потребителям ООО "РУСЭНЕРГОСБЫТ" в границах Республики Северная Осетия в разрезе ТСО за 2018 год</t>
  </si>
  <si>
    <t>МУП "Ардонские электрические сети"</t>
  </si>
  <si>
    <t>ООО "Осетия-Энергосети"</t>
  </si>
  <si>
    <t>Информация о фактическом полезном отпуске электрической энергии (мощности) потребителям ООО "РУСЭНЕРГОСБЫТ" в границах Республики Северная Осетия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</si>
  <si>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Республики Северная Осетия в разрезе ТСО за 2020 год</t>
  </si>
  <si>
    <t>Филиал ПАО «Россети Северный Кавказ- "Севкавказэнерго"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</si>
  <si>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Северная Осетия в разрезе ТСО за 2021 год</t>
  </si>
  <si>
    <t>ООО "Тплюс"</t>
  </si>
  <si>
    <t>Информация о фактическом полезном отпуске электрической энергии (мощности) потребителям ООО "РУСЭНЕРГОСБЫТ" в границах Республики Северная Осетия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</si>
  <si>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Республики Северная Осетия в разрезе ТСО за 2023 год</t>
  </si>
  <si>
    <t>ГУП "Аланияэнергосеть"</t>
  </si>
  <si>
    <t>Информация о фактическом полезном отпуске электрической энергии (мощности) потребителям ООО "РУСЭНЕРГОСБЫТ" в границах Республики Северная Осетия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</si>
</sst>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6" xfId="0" applyNumberFormat="1" applyFont="1" applyBorder="1"/>
    <xf numFmtId="3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3" fillId="0" borderId="6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3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/>
    </xf>
    <xf numFmtId="3" fontId="2" fillId="0" borderId="0" xfId="0" applyNumberFormat="1" applyFont="1"/>
    <xf numFmtId="3" fontId="2" fillId="2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3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105;&#1090;&#1099;%202019/&#1057;&#1077;&#1074;&#1077;&#1088;&#1085;&#1099;&#1081;%20&#1050;&#1072;&#1074;&#1082;&#1072;&#1079;/12/&#1056;&#1057;&#1054;/1219%20%20&#1056;&#1072;&#1089;&#1095;&#1077;&#1090;%20&#1056;&#1046;&#1044;%20&#1057;&#1077;&#1074;&#1050;&#1072;&#1074;%20&#1087;&#1086;%20&#1044;&#105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09/&#1057;&#1077;&#1074;&#1077;&#1088;&#1085;&#1072;&#1103;%20&#1054;&#1089;&#1077;&#1090;&#1080;&#1103;/&#1089;&#1077;&#1090;&#1080;/&#1057;&#1074;&#1086;&#1076;%20&#1089;&#1077;&#1090;&#1080;_0920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10/&#1057;&#1077;&#1074;&#1077;&#1088;&#1085;&#1072;&#1103;%20&#1054;&#1089;&#1077;&#1090;&#1080;&#1103;/&#1089;&#1077;&#1090;&#1080;/&#1057;&#1074;&#1086;&#1076;%20&#1089;&#1077;&#1090;&#1080;_10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11/&#1057;&#1077;&#1074;&#1077;&#1088;&#1085;&#1072;&#1103;%20&#1054;&#1089;&#1077;&#1090;&#1080;&#1103;/&#1089;&#1077;&#1090;&#1080;/&#1057;&#1074;&#1086;&#1076;%20&#1089;&#1077;&#1090;&#1080;_11202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01/&#1057;&#1077;&#1074;&#1077;&#1088;&#1085;&#1072;&#1103;%20&#1054;&#1089;&#1077;&#1090;&#1080;&#1103;/&#1089;&#1077;&#1090;&#1080;/&#1057;&#1074;&#1086;&#1076;%20&#1089;&#1077;&#1090;&#1080;_0120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3/&#1057;&#1077;&#1074;&#1077;&#1088;&#1085;&#1099;&#1081;%20&#1050;&#1072;&#1074;&#1082;&#1072;&#1079;/06/&#1057;&#1077;&#1074;&#1077;&#1088;&#1085;&#1072;&#1103;%20&#1054;&#1089;&#1077;&#1090;&#1080;&#1103;/&#1056;&#1046;&#1044;/062023%20%20&#1056;&#1072;&#1089;&#1095;&#1077;&#1090;%20&#1056;&#1046;&#1044;%20&#1057;&#1077;&#1074;&#1050;&#1072;&#1074;%20&#1087;&#1086;%20&#1044;&#105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1/&#1057;&#1077;&#1074;&#1077;&#1088;&#1085;&#1099;&#1081;%20&#1050;&#1072;&#1074;&#1082;&#1072;&#1079;/12/&#1056;&#1057;&#1054;/&#1089;&#1077;&#1090;&#1080;/&#1057;&#1074;&#1086;&#1076;%20&#1089;&#1077;&#1090;&#1080;_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02/&#1057;&#1077;&#1074;&#1077;&#1088;&#1085;&#1072;&#1103;%20&#1054;&#1089;&#1077;&#1090;&#1080;&#1103;/&#1089;&#1077;&#1090;&#1080;/&#1057;&#1074;&#1086;&#1076;%20&#1089;&#1077;&#1090;&#1080;_02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03/&#1057;&#1077;&#1074;&#1077;&#1088;&#1085;&#1072;&#1103;%20&#1054;&#1089;&#1077;&#1090;&#1080;&#1103;/&#1089;&#1077;&#1090;&#1080;/&#1057;&#1074;&#1086;&#1076;%20&#1089;&#1077;&#1090;&#1080;_03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04/&#1057;&#1077;&#1074;&#1077;&#1088;&#1085;&#1072;&#1103;%20&#1054;&#1089;&#1077;&#1090;&#1080;&#1103;/&#1089;&#1077;&#1090;&#1080;/&#1057;&#1074;&#1086;&#1076;%20&#1089;&#1077;&#1090;&#1080;_04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05/&#1057;&#1077;&#1074;&#1077;&#1088;&#1085;&#1072;&#1103;%20&#1054;&#1089;&#1077;&#1090;&#1080;&#1103;/&#1089;&#1077;&#1090;&#1080;/&#1057;&#1074;&#1086;&#1076;%20&#1089;&#1077;&#1090;&#1080;_05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06/&#1057;&#1077;&#1074;&#1077;&#1088;&#1085;&#1072;&#1103;%20&#1054;&#1089;&#1077;&#1090;&#1080;&#1103;/&#1089;&#1077;&#1090;&#1080;/&#1057;&#1074;&#1086;&#1076;%20&#1089;&#1077;&#1090;&#1080;_06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07/&#1057;&#1077;&#1074;&#1077;&#1088;&#1085;&#1072;&#1103;%20&#1054;&#1089;&#1077;&#1090;&#1080;&#1103;/&#1089;&#1077;&#1090;&#1080;/&#1057;&#1074;&#1086;&#1076;%20&#1089;&#1077;&#1090;&#1080;_07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08/&#1057;&#1077;&#1074;&#1077;&#1088;&#1085;&#1072;&#1103;%20&#1054;&#1089;&#1077;&#1090;&#1080;&#1103;/&#1089;&#1077;&#1090;&#1080;/&#1057;&#1074;&#1086;&#1076;%20&#1089;&#1077;&#1090;&#1080;_08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Выгрузка"/>
      <sheetName val="чп "/>
      <sheetName val="расч мощн в час атс"/>
      <sheetName val="интервал АТС "/>
      <sheetName val="декабрь"/>
      <sheetName val="ИА ВН не менее 10 Беслан"/>
      <sheetName val="ИА ВН не менее 10 Моздок"/>
      <sheetName val="ИА ВН 670-10"/>
      <sheetName val="ИА СН2 150-670"/>
      <sheetName val="атс "/>
      <sheetName val="расчет цены"/>
      <sheetName val="Расчет сбытовых надбавок Ф"/>
      <sheetName val="акт 1"/>
      <sheetName val="ак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3">
          <cell r="O33">
            <v>317</v>
          </cell>
        </row>
        <row r="34">
          <cell r="O34">
            <v>467</v>
          </cell>
        </row>
        <row r="35">
          <cell r="O35">
            <v>0</v>
          </cell>
        </row>
        <row r="43">
          <cell r="O43">
            <v>160</v>
          </cell>
        </row>
        <row r="44">
          <cell r="O44">
            <v>306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91">
          <cell r="O91">
            <v>891269</v>
          </cell>
        </row>
        <row r="92">
          <cell r="O92">
            <v>20843</v>
          </cell>
        </row>
        <row r="93">
          <cell r="O93">
            <v>1428</v>
          </cell>
        </row>
        <row r="94">
          <cell r="O94">
            <v>1595</v>
          </cell>
        </row>
        <row r="95">
          <cell r="O95">
            <v>365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91">
          <cell r="O91">
            <v>1013539</v>
          </cell>
        </row>
        <row r="92">
          <cell r="O92">
            <v>21036</v>
          </cell>
        </row>
        <row r="93">
          <cell r="O93">
            <v>2566</v>
          </cell>
        </row>
        <row r="94">
          <cell r="O94">
            <v>2175</v>
          </cell>
        </row>
        <row r="95">
          <cell r="O95">
            <v>325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91">
          <cell r="O91">
            <v>1080027</v>
          </cell>
        </row>
        <row r="92">
          <cell r="O92">
            <v>26183</v>
          </cell>
        </row>
        <row r="93">
          <cell r="O93">
            <v>3623</v>
          </cell>
        </row>
        <row r="94">
          <cell r="O94">
            <v>4994</v>
          </cell>
        </row>
        <row r="95">
          <cell r="O95">
            <v>410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96">
          <cell r="O96">
            <v>1310573</v>
          </cell>
        </row>
        <row r="97">
          <cell r="O97">
            <v>24620</v>
          </cell>
        </row>
        <row r="98">
          <cell r="O98">
            <v>3881</v>
          </cell>
        </row>
        <row r="99">
          <cell r="O99">
            <v>9564</v>
          </cell>
        </row>
        <row r="100">
          <cell r="O100">
            <v>442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Выгрузка"/>
      <sheetName val="чп "/>
      <sheetName val="расч мощн в час атс"/>
      <sheetName val="интервал АТС "/>
      <sheetName val="мощность со"/>
      <sheetName val="акт "/>
      <sheetName val="сети"/>
      <sheetName val="ИА ВН не менее 10 Беслан"/>
      <sheetName val="ИА ВН не менее 10 Моздок"/>
      <sheetName val="ИА ВН 670-10"/>
      <sheetName val="ИА СН2 150-670"/>
      <sheetName val="атс "/>
      <sheetName val="расчет цены"/>
      <sheetName val="ШАБЛОН"/>
      <sheetName val="для 1С"/>
      <sheetName val="Расчет сбытовых надбавок Ф"/>
      <sheetName val="акт 1"/>
      <sheetName val="ак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G5">
            <v>983300</v>
          </cell>
        </row>
        <row r="6">
          <cell r="G6">
            <v>17774</v>
          </cell>
        </row>
        <row r="7">
          <cell r="G7">
            <v>1026</v>
          </cell>
        </row>
        <row r="9">
          <cell r="G9">
            <v>383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96">
          <cell r="O96">
            <v>1255405</v>
          </cell>
        </row>
        <row r="97">
          <cell r="O97">
            <v>23569</v>
          </cell>
        </row>
        <row r="98">
          <cell r="O98">
            <v>3494</v>
          </cell>
        </row>
        <row r="99">
          <cell r="O99">
            <v>8422</v>
          </cell>
        </row>
        <row r="100">
          <cell r="O100">
            <v>474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97">
          <cell r="O97">
            <v>1102431</v>
          </cell>
        </row>
        <row r="98">
          <cell r="O98">
            <v>24704</v>
          </cell>
        </row>
        <row r="99">
          <cell r="O99">
            <v>3949</v>
          </cell>
        </row>
        <row r="100">
          <cell r="O100">
            <v>8800</v>
          </cell>
        </row>
        <row r="101">
          <cell r="O101">
            <v>686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91">
          <cell r="O91">
            <v>1265605</v>
          </cell>
        </row>
        <row r="92">
          <cell r="O92">
            <v>29896</v>
          </cell>
        </row>
        <row r="93">
          <cell r="O93">
            <v>4111</v>
          </cell>
        </row>
        <row r="94">
          <cell r="O94">
            <v>7027</v>
          </cell>
        </row>
        <row r="95">
          <cell r="O95">
            <v>446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91">
          <cell r="O91">
            <v>995862</v>
          </cell>
        </row>
        <row r="92">
          <cell r="O92">
            <v>15251</v>
          </cell>
        </row>
        <row r="93">
          <cell r="O93">
            <v>2102</v>
          </cell>
        </row>
        <row r="94">
          <cell r="O94">
            <v>5161</v>
          </cell>
        </row>
        <row r="95">
          <cell r="O95">
            <v>450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94">
          <cell r="O94">
            <v>998371</v>
          </cell>
        </row>
        <row r="95">
          <cell r="O95">
            <v>16302</v>
          </cell>
        </row>
        <row r="96">
          <cell r="O96">
            <v>2260</v>
          </cell>
        </row>
        <row r="97">
          <cell r="O97">
            <v>2186</v>
          </cell>
        </row>
        <row r="98">
          <cell r="O98">
            <v>422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91">
          <cell r="O91">
            <v>876353</v>
          </cell>
        </row>
        <row r="92">
          <cell r="O92">
            <v>8432</v>
          </cell>
        </row>
        <row r="93">
          <cell r="O93">
            <v>739</v>
          </cell>
        </row>
        <row r="94">
          <cell r="O94">
            <v>1294</v>
          </cell>
        </row>
        <row r="95">
          <cell r="O95">
            <v>403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76">
          <cell r="O76">
            <v>979926</v>
          </cell>
        </row>
        <row r="91">
          <cell r="O91">
            <v>961922</v>
          </cell>
        </row>
        <row r="92">
          <cell r="O92">
            <v>16032</v>
          </cell>
        </row>
        <row r="93">
          <cell r="O93">
            <v>324</v>
          </cell>
        </row>
        <row r="94">
          <cell r="O94">
            <v>1217</v>
          </cell>
        </row>
        <row r="95">
          <cell r="O95">
            <v>431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91">
          <cell r="O91">
            <v>944569</v>
          </cell>
        </row>
        <row r="92">
          <cell r="O92">
            <v>17677</v>
          </cell>
        </row>
        <row r="93">
          <cell r="O93">
            <v>492</v>
          </cell>
        </row>
        <row r="94">
          <cell r="O94">
            <v>1486</v>
          </cell>
        </row>
        <row r="95">
          <cell r="O95">
            <v>469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workbookViewId="0">
      <selection activeCell="B9" sqref="B9:N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8" t="s">
        <v>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39" t="s">
        <v>24</v>
      </c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ht="22.5" customHeight="1" x14ac:dyDescent="0.25">
      <c r="A5" s="40"/>
      <c r="B5" s="5" t="s">
        <v>13</v>
      </c>
      <c r="C5" s="3">
        <v>1650391</v>
      </c>
      <c r="D5" s="3">
        <v>1346170</v>
      </c>
      <c r="E5" s="3">
        <v>1323818</v>
      </c>
      <c r="F5" s="3">
        <v>1189246</v>
      </c>
      <c r="G5" s="3">
        <v>1125693</v>
      </c>
      <c r="H5" s="3">
        <v>1138338</v>
      </c>
      <c r="I5" s="3">
        <v>1153116</v>
      </c>
      <c r="J5" s="3">
        <v>1129232</v>
      </c>
      <c r="K5" s="3">
        <v>1244958</v>
      </c>
      <c r="L5" s="3">
        <v>1395683</v>
      </c>
      <c r="M5" s="3">
        <v>1418584</v>
      </c>
      <c r="N5" s="3">
        <v>1722705</v>
      </c>
    </row>
    <row r="6" spans="1:14" ht="22.5" customHeight="1" x14ac:dyDescent="0.25">
      <c r="A6" s="40"/>
      <c r="B6" s="5" t="s">
        <v>14</v>
      </c>
      <c r="C6" s="3">
        <v>468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40"/>
      <c r="B7" s="5" t="s">
        <v>15</v>
      </c>
      <c r="C7" s="3">
        <v>78614</v>
      </c>
      <c r="D7" s="3">
        <v>64260</v>
      </c>
      <c r="E7" s="3">
        <v>75209</v>
      </c>
      <c r="F7" s="3">
        <v>54829</v>
      </c>
      <c r="G7" s="3">
        <v>30356</v>
      </c>
      <c r="H7" s="3">
        <v>30832</v>
      </c>
      <c r="I7" s="3">
        <v>31650</v>
      </c>
      <c r="J7" s="3">
        <v>47242</v>
      </c>
      <c r="K7" s="3">
        <v>38855</v>
      </c>
      <c r="L7" s="3">
        <v>73877</v>
      </c>
      <c r="M7" s="3">
        <v>64355</v>
      </c>
      <c r="N7" s="3">
        <v>104977</v>
      </c>
    </row>
    <row r="8" spans="1:14" ht="22.5" customHeight="1" x14ac:dyDescent="0.25">
      <c r="A8" s="40"/>
      <c r="B8" s="5" t="s">
        <v>16</v>
      </c>
      <c r="C8" s="3">
        <v>1527</v>
      </c>
      <c r="D8" s="3">
        <v>724</v>
      </c>
      <c r="E8" s="3">
        <v>1141</v>
      </c>
      <c r="F8" s="3">
        <v>6558</v>
      </c>
      <c r="G8" s="3">
        <v>9204</v>
      </c>
      <c r="H8" s="3">
        <v>992</v>
      </c>
      <c r="I8" s="3">
        <v>1049</v>
      </c>
      <c r="J8" s="3">
        <v>1087</v>
      </c>
      <c r="K8" s="3">
        <v>1066</v>
      </c>
      <c r="L8" s="3">
        <v>1580</v>
      </c>
      <c r="M8" s="3">
        <v>2190</v>
      </c>
      <c r="N8" s="3">
        <v>2375</v>
      </c>
    </row>
    <row r="9" spans="1:14" ht="22.5" customHeight="1" x14ac:dyDescent="0.25">
      <c r="A9" s="40"/>
      <c r="B9" s="42" t="s">
        <v>19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</row>
    <row r="10" spans="1:14" ht="22.5" customHeight="1" x14ac:dyDescent="0.25">
      <c r="A10" s="41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45" t="s">
        <v>17</v>
      </c>
      <c r="B11" s="46"/>
      <c r="C11" s="9">
        <f>SUM(C5:C8,C10)</f>
        <v>1731000</v>
      </c>
      <c r="D11" s="9">
        <f t="shared" ref="D11:N11" si="0">SUM(D5:D8,D10)</f>
        <v>1411154</v>
      </c>
      <c r="E11" s="9">
        <f t="shared" si="0"/>
        <v>1400168</v>
      </c>
      <c r="F11" s="9">
        <f t="shared" si="0"/>
        <v>1250633</v>
      </c>
      <c r="G11" s="9">
        <f t="shared" si="0"/>
        <v>1165253</v>
      </c>
      <c r="H11" s="9">
        <f t="shared" si="0"/>
        <v>1170162</v>
      </c>
      <c r="I11" s="9">
        <f t="shared" si="0"/>
        <v>1185815</v>
      </c>
      <c r="J11" s="9">
        <f t="shared" si="0"/>
        <v>1177561</v>
      </c>
      <c r="K11" s="9">
        <f t="shared" si="0"/>
        <v>1284879</v>
      </c>
      <c r="L11" s="9">
        <f t="shared" si="0"/>
        <v>1471140</v>
      </c>
      <c r="M11" s="9">
        <f t="shared" si="0"/>
        <v>1485129</v>
      </c>
      <c r="N11" s="9">
        <f t="shared" si="0"/>
        <v>1830057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31"/>
  <sheetViews>
    <sheetView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S8" sqref="AS8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20.7109375" style="1" customWidth="1"/>
    <col min="5" max="6" width="20.7109375" style="1" hidden="1" customWidth="1"/>
    <col min="7" max="7" width="20.7109375" style="1" customWidth="1"/>
    <col min="8" max="9" width="20.7109375" style="1" hidden="1" customWidth="1"/>
    <col min="10" max="10" width="20.7109375" style="1" customWidth="1"/>
    <col min="11" max="12" width="20.7109375" style="1" hidden="1" customWidth="1"/>
    <col min="13" max="13" width="20.7109375" style="1" customWidth="1"/>
    <col min="14" max="16" width="20.7109375" style="1" hidden="1" customWidth="1"/>
    <col min="17" max="17" width="20.7109375" style="1" customWidth="1"/>
    <col min="18" max="20" width="20.7109375" style="1" hidden="1" customWidth="1"/>
    <col min="21" max="21" width="20.7109375" style="1" customWidth="1"/>
    <col min="22" max="24" width="20.7109375" style="1" hidden="1" customWidth="1"/>
    <col min="25" max="25" width="20.7109375" style="1" customWidth="1"/>
    <col min="26" max="28" width="20.7109375" style="1" hidden="1" customWidth="1"/>
    <col min="29" max="29" width="20.7109375" style="1" customWidth="1"/>
    <col min="30" max="32" width="20.7109375" style="1" hidden="1" customWidth="1"/>
    <col min="33" max="33" width="20.7109375" style="1" customWidth="1"/>
    <col min="34" max="35" width="20.7109375" style="1" hidden="1" customWidth="1"/>
    <col min="36" max="36" width="20.7109375" style="1" customWidth="1"/>
    <col min="37" max="39" width="20.7109375" style="1" hidden="1" customWidth="1"/>
    <col min="40" max="40" width="20.7109375" style="1" customWidth="1"/>
    <col min="41" max="43" width="20.7109375" style="1" hidden="1" customWidth="1"/>
    <col min="44" max="44" width="20.7109375" style="1" customWidth="1"/>
    <col min="45" max="45" width="9.140625" style="22"/>
    <col min="46" max="16384" width="9.140625" style="1"/>
  </cols>
  <sheetData>
    <row r="2" spans="1:45" ht="30" customHeight="1" x14ac:dyDescent="0.25">
      <c r="A2" s="38" t="s">
        <v>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5" s="2" customFormat="1" ht="33" customHeight="1" x14ac:dyDescent="0.25">
      <c r="A3" s="6" t="s">
        <v>20</v>
      </c>
      <c r="B3" s="7" t="s">
        <v>0</v>
      </c>
      <c r="C3" s="7"/>
      <c r="D3" s="8" t="s">
        <v>1</v>
      </c>
      <c r="E3" s="8"/>
      <c r="F3" s="8"/>
      <c r="G3" s="8" t="s">
        <v>2</v>
      </c>
      <c r="H3" s="8"/>
      <c r="I3" s="8"/>
      <c r="J3" s="8" t="s">
        <v>3</v>
      </c>
      <c r="K3" s="8"/>
      <c r="L3" s="8"/>
      <c r="M3" s="8" t="s">
        <v>4</v>
      </c>
      <c r="N3" s="8"/>
      <c r="O3" s="8"/>
      <c r="P3" s="8"/>
      <c r="Q3" s="8" t="s">
        <v>5</v>
      </c>
      <c r="R3" s="8"/>
      <c r="S3" s="8"/>
      <c r="T3" s="8"/>
      <c r="U3" s="8" t="s">
        <v>6</v>
      </c>
      <c r="V3" s="8"/>
      <c r="W3" s="8"/>
      <c r="X3" s="8"/>
      <c r="Y3" s="8" t="s">
        <v>7</v>
      </c>
      <c r="Z3" s="8"/>
      <c r="AA3" s="8"/>
      <c r="AB3" s="8"/>
      <c r="AC3" s="8" t="s">
        <v>8</v>
      </c>
      <c r="AD3" s="8"/>
      <c r="AE3" s="8"/>
      <c r="AF3" s="8"/>
      <c r="AG3" s="8" t="s">
        <v>9</v>
      </c>
      <c r="AH3" s="8"/>
      <c r="AI3" s="8"/>
      <c r="AJ3" s="8" t="s">
        <v>10</v>
      </c>
      <c r="AK3" s="8"/>
      <c r="AL3" s="8"/>
      <c r="AM3" s="8"/>
      <c r="AN3" s="8" t="s">
        <v>11</v>
      </c>
      <c r="AO3" s="8"/>
      <c r="AP3" s="8"/>
      <c r="AQ3" s="8"/>
      <c r="AR3" s="8" t="s">
        <v>12</v>
      </c>
      <c r="AS3" s="23"/>
    </row>
    <row r="4" spans="1:45" ht="22.5" customHeight="1" x14ac:dyDescent="0.25">
      <c r="A4" s="39" t="s">
        <v>35</v>
      </c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4"/>
    </row>
    <row r="5" spans="1:45" ht="22.5" customHeight="1" x14ac:dyDescent="0.25">
      <c r="A5" s="40"/>
      <c r="B5" s="28" t="s">
        <v>13</v>
      </c>
      <c r="C5" s="28">
        <v>1.115649011416461</v>
      </c>
      <c r="D5" s="3">
        <v>1310573</v>
      </c>
      <c r="E5" s="3">
        <v>1310573</v>
      </c>
      <c r="F5" s="3">
        <v>1310573</v>
      </c>
      <c r="G5" s="3">
        <v>1102431</v>
      </c>
      <c r="H5" s="3">
        <f>'[3]Раздел 1'!$O$97</f>
        <v>1102431</v>
      </c>
      <c r="I5" s="3">
        <f>'[3]Раздел 1'!$O$97</f>
        <v>1102431</v>
      </c>
      <c r="J5" s="3">
        <v>1265605</v>
      </c>
      <c r="K5" s="3">
        <f>'[4]Раздел 1'!$O$91</f>
        <v>1265605</v>
      </c>
      <c r="L5" s="3">
        <f>'[4]Раздел 1'!$O$91</f>
        <v>1265605</v>
      </c>
      <c r="M5" s="3">
        <v>995862</v>
      </c>
      <c r="N5" s="3">
        <f>'[5]Раздел 1'!$O$91</f>
        <v>995862</v>
      </c>
      <c r="O5" s="3">
        <f>'[5]Раздел 1'!$O$91</f>
        <v>995862</v>
      </c>
      <c r="P5" s="3">
        <f>'[5]Раздел 1'!$O$91</f>
        <v>995862</v>
      </c>
      <c r="Q5" s="31">
        <v>998371</v>
      </c>
      <c r="R5" s="3">
        <f>'[6]Раздел 1'!$O$94</f>
        <v>998371</v>
      </c>
      <c r="S5" s="3">
        <f>'[6]Раздел 1'!$O$94</f>
        <v>998371</v>
      </c>
      <c r="T5" s="3">
        <f>'[6]Раздел 1'!$O$94</f>
        <v>998371</v>
      </c>
      <c r="U5" s="3">
        <v>876353</v>
      </c>
      <c r="V5" s="3">
        <f>'[7]Раздел 1'!$O$91</f>
        <v>876353</v>
      </c>
      <c r="W5" s="3">
        <f>'[7]Раздел 1'!$O$91</f>
        <v>876353</v>
      </c>
      <c r="X5" s="3">
        <f>'[7]Раздел 1'!$O$91</f>
        <v>876353</v>
      </c>
      <c r="Y5" s="3">
        <v>961922</v>
      </c>
      <c r="Z5" s="3">
        <f>'[8]Раздел 1'!$O$91</f>
        <v>961922</v>
      </c>
      <c r="AA5" s="3">
        <f>'[8]Раздел 1'!$O$91</f>
        <v>961922</v>
      </c>
      <c r="AB5" s="3">
        <f>'[8]Раздел 1'!$O$91</f>
        <v>961922</v>
      </c>
      <c r="AC5" s="3">
        <v>944569</v>
      </c>
      <c r="AD5" s="3">
        <f>'[9]Раздел 1'!$O$91</f>
        <v>944569</v>
      </c>
      <c r="AE5" s="3">
        <f>'[9]Раздел 1'!$O$91</f>
        <v>944569</v>
      </c>
      <c r="AF5" s="3">
        <f>'[9]Раздел 1'!$O$91</f>
        <v>944569</v>
      </c>
      <c r="AG5" s="3">
        <v>891269</v>
      </c>
      <c r="AH5" s="3">
        <f>'[10]Раздел 1'!$O$91</f>
        <v>891269</v>
      </c>
      <c r="AI5" s="3">
        <f>'[10]Раздел 1'!$O$91</f>
        <v>891269</v>
      </c>
      <c r="AJ5" s="3">
        <v>1013539</v>
      </c>
      <c r="AK5" s="3">
        <f>'[11]Раздел 1'!$O$91</f>
        <v>1013539</v>
      </c>
      <c r="AL5" s="3">
        <f>'[11]Раздел 1'!$O$91</f>
        <v>1013539</v>
      </c>
      <c r="AM5" s="3">
        <f>'[11]Раздел 1'!$O$91</f>
        <v>1013539</v>
      </c>
      <c r="AN5" s="3">
        <v>1080027</v>
      </c>
      <c r="AO5" s="3">
        <f>'[12]Раздел 1'!$O$91</f>
        <v>1080027</v>
      </c>
      <c r="AP5" s="3">
        <f>'[12]Раздел 1'!$O$91</f>
        <v>1080027</v>
      </c>
      <c r="AQ5" s="3">
        <f>'[12]Раздел 1'!$O$91</f>
        <v>1080027</v>
      </c>
      <c r="AR5" s="3">
        <v>1237515</v>
      </c>
    </row>
    <row r="6" spans="1:45" ht="22.5" customHeight="1" x14ac:dyDescent="0.25">
      <c r="A6" s="40"/>
      <c r="B6" s="28" t="s">
        <v>14</v>
      </c>
      <c r="C6" s="2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5" ht="22.5" customHeight="1" x14ac:dyDescent="0.25">
      <c r="A7" s="40"/>
      <c r="B7" s="28" t="s">
        <v>15</v>
      </c>
      <c r="C7" s="28">
        <v>0.95148058989880102</v>
      </c>
      <c r="D7" s="3">
        <v>24620</v>
      </c>
      <c r="E7" s="3">
        <f>'[13]Раздел 1'!$O$97</f>
        <v>24620</v>
      </c>
      <c r="F7" s="3">
        <f>'[13]Раздел 1'!$O$97</f>
        <v>24620</v>
      </c>
      <c r="G7" s="3">
        <v>24704</v>
      </c>
      <c r="H7" s="3">
        <f>'[3]Раздел 1'!$O$98</f>
        <v>24704</v>
      </c>
      <c r="I7" s="3">
        <f>'[3]Раздел 1'!$O$98</f>
        <v>24704</v>
      </c>
      <c r="J7" s="3">
        <v>29896</v>
      </c>
      <c r="K7" s="3">
        <f>'[4]Раздел 1'!$O$92</f>
        <v>29896</v>
      </c>
      <c r="L7" s="3">
        <f>'[4]Раздел 1'!$O$92</f>
        <v>29896</v>
      </c>
      <c r="M7" s="3">
        <v>15251</v>
      </c>
      <c r="N7" s="3">
        <f>'[5]Раздел 1'!$O$92</f>
        <v>15251</v>
      </c>
      <c r="O7" s="3">
        <f>'[5]Раздел 1'!$O$92</f>
        <v>15251</v>
      </c>
      <c r="P7" s="3">
        <f>'[5]Раздел 1'!$O$92</f>
        <v>15251</v>
      </c>
      <c r="Q7" s="3">
        <v>16302</v>
      </c>
      <c r="R7" s="3">
        <f>'[6]Раздел 1'!$O$95</f>
        <v>16302</v>
      </c>
      <c r="S7" s="3">
        <f>'[6]Раздел 1'!$O$95</f>
        <v>16302</v>
      </c>
      <c r="T7" s="3">
        <f>'[6]Раздел 1'!$O$95</f>
        <v>16302</v>
      </c>
      <c r="U7" s="3">
        <v>8432</v>
      </c>
      <c r="V7" s="3">
        <f>'[7]Раздел 1'!$O$92</f>
        <v>8432</v>
      </c>
      <c r="W7" s="3">
        <f>'[7]Раздел 1'!$O$92</f>
        <v>8432</v>
      </c>
      <c r="X7" s="3">
        <f>'[7]Раздел 1'!$O$92</f>
        <v>8432</v>
      </c>
      <c r="Y7" s="3">
        <v>16032</v>
      </c>
      <c r="Z7" s="3">
        <f>'[8]Раздел 1'!$O$92</f>
        <v>16032</v>
      </c>
      <c r="AA7" s="3">
        <f>'[8]Раздел 1'!$O$92</f>
        <v>16032</v>
      </c>
      <c r="AB7" s="3">
        <f>'[8]Раздел 1'!$O$92</f>
        <v>16032</v>
      </c>
      <c r="AC7" s="3">
        <v>17677</v>
      </c>
      <c r="AD7" s="3">
        <f>'[9]Раздел 1'!$O$92</f>
        <v>17677</v>
      </c>
      <c r="AE7" s="3">
        <f>'[9]Раздел 1'!$O$92</f>
        <v>17677</v>
      </c>
      <c r="AF7" s="3">
        <f>'[9]Раздел 1'!$O$92</f>
        <v>17677</v>
      </c>
      <c r="AG7" s="3">
        <v>20843</v>
      </c>
      <c r="AH7" s="3">
        <f>'[10]Раздел 1'!$O$92</f>
        <v>20843</v>
      </c>
      <c r="AI7" s="3">
        <f>'[10]Раздел 1'!$O$92</f>
        <v>20843</v>
      </c>
      <c r="AJ7" s="3">
        <v>21036</v>
      </c>
      <c r="AK7" s="3">
        <f>'[11]Раздел 1'!$O$92</f>
        <v>21036</v>
      </c>
      <c r="AL7" s="3">
        <f>'[11]Раздел 1'!$O$92</f>
        <v>21036</v>
      </c>
      <c r="AM7" s="3">
        <f>'[11]Раздел 1'!$O$92</f>
        <v>21036</v>
      </c>
      <c r="AN7" s="3">
        <v>26183</v>
      </c>
      <c r="AO7" s="3">
        <f>'[12]Раздел 1'!$O$92</f>
        <v>26183</v>
      </c>
      <c r="AP7" s="3">
        <f>'[12]Раздел 1'!$O$92</f>
        <v>26183</v>
      </c>
      <c r="AQ7" s="3">
        <f>'[12]Раздел 1'!$O$92</f>
        <v>26183</v>
      </c>
      <c r="AR7" s="3">
        <v>30061</v>
      </c>
    </row>
    <row r="8" spans="1:45" ht="22.5" customHeight="1" x14ac:dyDescent="0.25">
      <c r="A8" s="40"/>
      <c r="B8" s="28" t="s">
        <v>16</v>
      </c>
      <c r="C8" s="28">
        <v>1.2250889679715302</v>
      </c>
      <c r="D8" s="3">
        <v>3881</v>
      </c>
      <c r="E8" s="3">
        <f>'[13]Раздел 1'!$O$98</f>
        <v>3881</v>
      </c>
      <c r="F8" s="3">
        <f>'[13]Раздел 1'!$O$98</f>
        <v>3881</v>
      </c>
      <c r="G8" s="3">
        <v>3949</v>
      </c>
      <c r="H8" s="3">
        <f>'[3]Раздел 1'!$O$99</f>
        <v>3949</v>
      </c>
      <c r="I8" s="3">
        <f>'[3]Раздел 1'!$O$99</f>
        <v>3949</v>
      </c>
      <c r="J8" s="3">
        <v>4111</v>
      </c>
      <c r="K8" s="3">
        <f>'[4]Раздел 1'!$O$93</f>
        <v>4111</v>
      </c>
      <c r="L8" s="3">
        <f>'[4]Раздел 1'!$O$93</f>
        <v>4111</v>
      </c>
      <c r="M8" s="3">
        <v>2102</v>
      </c>
      <c r="N8" s="3">
        <f>'[5]Раздел 1'!$O$93</f>
        <v>2102</v>
      </c>
      <c r="O8" s="3">
        <f>'[5]Раздел 1'!$O$93</f>
        <v>2102</v>
      </c>
      <c r="P8" s="3">
        <f>'[5]Раздел 1'!$O$93</f>
        <v>2102</v>
      </c>
      <c r="Q8" s="3">
        <v>2260</v>
      </c>
      <c r="R8" s="3">
        <f>'[6]Раздел 1'!$O$96</f>
        <v>2260</v>
      </c>
      <c r="S8" s="3">
        <f>'[6]Раздел 1'!$O$96</f>
        <v>2260</v>
      </c>
      <c r="T8" s="3">
        <f>'[6]Раздел 1'!$O$96</f>
        <v>2260</v>
      </c>
      <c r="U8" s="3">
        <v>739</v>
      </c>
      <c r="V8" s="3">
        <f>'[7]Раздел 1'!$O$93</f>
        <v>739</v>
      </c>
      <c r="W8" s="3">
        <f>'[7]Раздел 1'!$O$93</f>
        <v>739</v>
      </c>
      <c r="X8" s="3">
        <f>'[7]Раздел 1'!$O$93</f>
        <v>739</v>
      </c>
      <c r="Y8" s="3">
        <v>324</v>
      </c>
      <c r="Z8" s="3">
        <f>'[8]Раздел 1'!$O$93</f>
        <v>324</v>
      </c>
      <c r="AA8" s="3">
        <f>'[8]Раздел 1'!$O$93</f>
        <v>324</v>
      </c>
      <c r="AB8" s="3">
        <f>'[8]Раздел 1'!$O$93</f>
        <v>324</v>
      </c>
      <c r="AC8" s="3">
        <v>492</v>
      </c>
      <c r="AD8" s="3">
        <f>'[9]Раздел 1'!$O$93</f>
        <v>492</v>
      </c>
      <c r="AE8" s="3">
        <f>'[9]Раздел 1'!$O$93</f>
        <v>492</v>
      </c>
      <c r="AF8" s="3">
        <f>'[9]Раздел 1'!$O$93</f>
        <v>492</v>
      </c>
      <c r="AG8" s="3">
        <v>1428</v>
      </c>
      <c r="AH8" s="3">
        <f>'[10]Раздел 1'!$O$93</f>
        <v>1428</v>
      </c>
      <c r="AI8" s="3">
        <f>'[10]Раздел 1'!$O$93</f>
        <v>1428</v>
      </c>
      <c r="AJ8" s="3">
        <v>2566</v>
      </c>
      <c r="AK8" s="3">
        <f>'[11]Раздел 1'!$O$93</f>
        <v>2566</v>
      </c>
      <c r="AL8" s="3">
        <f>'[11]Раздел 1'!$O$93</f>
        <v>2566</v>
      </c>
      <c r="AM8" s="3">
        <f>'[11]Раздел 1'!$O$93</f>
        <v>2566</v>
      </c>
      <c r="AN8" s="3">
        <v>3623</v>
      </c>
      <c r="AO8" s="3">
        <f>'[12]Раздел 1'!$O$93</f>
        <v>3623</v>
      </c>
      <c r="AP8" s="3">
        <f>'[12]Раздел 1'!$O$93</f>
        <v>3623</v>
      </c>
      <c r="AQ8" s="3">
        <f>'[12]Раздел 1'!$O$93</f>
        <v>3623</v>
      </c>
      <c r="AR8" s="3">
        <v>4389</v>
      </c>
    </row>
    <row r="9" spans="1:45" ht="22.5" customHeight="1" x14ac:dyDescent="0.25">
      <c r="A9" s="40"/>
      <c r="B9" s="42" t="s">
        <v>19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4"/>
    </row>
    <row r="10" spans="1:45" ht="22.5" customHeight="1" x14ac:dyDescent="0.25">
      <c r="A10" s="40"/>
      <c r="B10" s="4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5" ht="22.5" customHeight="1" x14ac:dyDescent="0.25">
      <c r="A11" s="41"/>
      <c r="B11" s="10" t="s">
        <v>17</v>
      </c>
      <c r="C11" s="10"/>
      <c r="D11" s="9">
        <f>SUM(D5:D8)</f>
        <v>1339074</v>
      </c>
      <c r="E11" s="9"/>
      <c r="F11" s="9"/>
      <c r="G11" s="9">
        <f>SUM(G5:G8,G10)</f>
        <v>1131084</v>
      </c>
      <c r="H11" s="9"/>
      <c r="I11" s="9"/>
      <c r="J11" s="9">
        <f>SUM(J5:J8,J10)</f>
        <v>1299612</v>
      </c>
      <c r="K11" s="9"/>
      <c r="L11" s="9"/>
      <c r="M11" s="9">
        <f>SUM(M5:M8,M10)</f>
        <v>1013215</v>
      </c>
      <c r="N11" s="9"/>
      <c r="O11" s="9"/>
      <c r="P11" s="9"/>
      <c r="Q11" s="9">
        <f>SUM(Q5:Q8,Q10)</f>
        <v>1016933</v>
      </c>
      <c r="R11" s="9"/>
      <c r="S11" s="9"/>
      <c r="T11" s="9"/>
      <c r="U11" s="9">
        <f>SUM(U5:U8,U10)</f>
        <v>885524</v>
      </c>
      <c r="V11" s="9"/>
      <c r="W11" s="9"/>
      <c r="X11" s="9"/>
      <c r="Y11" s="9">
        <f>SUM(Y5:Y8,Y10)</f>
        <v>978278</v>
      </c>
      <c r="Z11" s="9"/>
      <c r="AA11" s="9"/>
      <c r="AB11" s="9"/>
      <c r="AC11" s="9">
        <f>SUM(AC5:AC8,AC10)</f>
        <v>962738</v>
      </c>
      <c r="AD11" s="9"/>
      <c r="AE11" s="9"/>
      <c r="AF11" s="9"/>
      <c r="AG11" s="9">
        <f>SUM(AG5:AG8,AG10)</f>
        <v>913540</v>
      </c>
      <c r="AH11" s="9"/>
      <c r="AI11" s="9"/>
      <c r="AJ11" s="9">
        <f>SUM(AJ5:AJ8,AJ10)</f>
        <v>1037141</v>
      </c>
      <c r="AK11" s="9"/>
      <c r="AL11" s="9"/>
      <c r="AM11" s="9"/>
      <c r="AN11" s="9">
        <f>SUM(AN5:AN8,AN10)</f>
        <v>1109833</v>
      </c>
      <c r="AO11" s="9"/>
      <c r="AP11" s="9"/>
      <c r="AQ11" s="9"/>
      <c r="AR11" s="9">
        <f>SUM(AR5:AR8,AR10)</f>
        <v>1271965</v>
      </c>
    </row>
    <row r="12" spans="1:45" ht="22.5" customHeight="1" x14ac:dyDescent="0.25">
      <c r="A12" s="49" t="s">
        <v>29</v>
      </c>
      <c r="B12" s="27" t="s">
        <v>13</v>
      </c>
      <c r="C12" s="2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5" ht="22.5" customHeight="1" x14ac:dyDescent="0.25">
      <c r="A13" s="49"/>
      <c r="B13" s="27" t="s">
        <v>14</v>
      </c>
      <c r="C13" s="2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5" ht="22.5" customHeight="1" x14ac:dyDescent="0.25">
      <c r="A14" s="49"/>
      <c r="B14" s="27" t="s">
        <v>15</v>
      </c>
      <c r="C14" s="2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5" ht="22.5" customHeight="1" x14ac:dyDescent="0.25">
      <c r="A15" s="49"/>
      <c r="B15" s="27" t="s">
        <v>16</v>
      </c>
      <c r="C15" s="27">
        <v>1.0068337129840548</v>
      </c>
      <c r="D15" s="3">
        <v>442</v>
      </c>
      <c r="E15" s="3">
        <f>'[13]Раздел 1'!$O$100</f>
        <v>442</v>
      </c>
      <c r="F15" s="3">
        <f>'[13]Раздел 1'!$O$100</f>
        <v>442</v>
      </c>
      <c r="G15" s="3">
        <v>686</v>
      </c>
      <c r="H15" s="3">
        <f>'[3]Раздел 1'!$O$101</f>
        <v>686</v>
      </c>
      <c r="I15" s="3">
        <f>'[3]Раздел 1'!$O$101</f>
        <v>686</v>
      </c>
      <c r="J15" s="3">
        <v>446</v>
      </c>
      <c r="K15" s="3">
        <f>'[4]Раздел 1'!$O$95</f>
        <v>446</v>
      </c>
      <c r="L15" s="3">
        <f>'[4]Раздел 1'!$O$95</f>
        <v>446</v>
      </c>
      <c r="M15" s="3">
        <v>450</v>
      </c>
      <c r="N15" s="3">
        <f>'[5]Раздел 1'!$O$95</f>
        <v>450</v>
      </c>
      <c r="O15" s="3">
        <f>'[5]Раздел 1'!$O$95</f>
        <v>450</v>
      </c>
      <c r="P15" s="3">
        <f>'[5]Раздел 1'!$O$95</f>
        <v>450</v>
      </c>
      <c r="Q15" s="3">
        <v>422</v>
      </c>
      <c r="R15" s="3">
        <f>'[6]Раздел 1'!$O$98</f>
        <v>422</v>
      </c>
      <c r="S15" s="3">
        <f>'[6]Раздел 1'!$O$98</f>
        <v>422</v>
      </c>
      <c r="T15" s="3">
        <f>'[6]Раздел 1'!$O$98</f>
        <v>422</v>
      </c>
      <c r="U15" s="3">
        <v>403</v>
      </c>
      <c r="V15" s="3">
        <f>'[7]Раздел 1'!$O$95</f>
        <v>403</v>
      </c>
      <c r="W15" s="3">
        <f>'[7]Раздел 1'!$O$95</f>
        <v>403</v>
      </c>
      <c r="X15" s="3">
        <f>'[7]Раздел 1'!$O$95</f>
        <v>403</v>
      </c>
      <c r="Y15" s="3">
        <v>431</v>
      </c>
      <c r="Z15" s="3">
        <f>'[8]Раздел 1'!$O$95</f>
        <v>431</v>
      </c>
      <c r="AA15" s="3">
        <f>'[8]Раздел 1'!$O$95</f>
        <v>431</v>
      </c>
      <c r="AB15" s="3">
        <f>'[8]Раздел 1'!$O$95</f>
        <v>431</v>
      </c>
      <c r="AC15" s="3">
        <v>469</v>
      </c>
      <c r="AD15" s="3">
        <f>'[9]Раздел 1'!$O$95</f>
        <v>469</v>
      </c>
      <c r="AE15" s="3">
        <f>'[9]Раздел 1'!$O$95</f>
        <v>469</v>
      </c>
      <c r="AF15" s="3">
        <f>'[9]Раздел 1'!$O$95</f>
        <v>469</v>
      </c>
      <c r="AG15" s="3">
        <v>365</v>
      </c>
      <c r="AH15" s="3">
        <f>'[10]Раздел 1'!$O$95</f>
        <v>365</v>
      </c>
      <c r="AI15" s="3">
        <f>'[10]Раздел 1'!$O$95</f>
        <v>365</v>
      </c>
      <c r="AJ15" s="3">
        <v>325</v>
      </c>
      <c r="AK15" s="3">
        <f>'[11]Раздел 1'!$O$95</f>
        <v>325</v>
      </c>
      <c r="AL15" s="3">
        <f>'[11]Раздел 1'!$O$95</f>
        <v>325</v>
      </c>
      <c r="AM15" s="3">
        <f>'[11]Раздел 1'!$O$95</f>
        <v>325</v>
      </c>
      <c r="AN15" s="3">
        <v>410</v>
      </c>
      <c r="AO15" s="3">
        <f>'[12]Раздел 1'!$O$95</f>
        <v>410</v>
      </c>
      <c r="AP15" s="3">
        <f>'[12]Раздел 1'!$O$95</f>
        <v>410</v>
      </c>
      <c r="AQ15" s="3">
        <f>'[12]Раздел 1'!$O$95</f>
        <v>410</v>
      </c>
      <c r="AR15" s="3">
        <v>454</v>
      </c>
    </row>
    <row r="16" spans="1:45" ht="22.5" customHeight="1" x14ac:dyDescent="0.25">
      <c r="A16" s="49"/>
      <c r="B16" s="47" t="s">
        <v>19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8"/>
    </row>
    <row r="17" spans="1:44" ht="22.5" customHeight="1" x14ac:dyDescent="0.25">
      <c r="A17" s="49"/>
      <c r="B17" s="10"/>
      <c r="C17" s="10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22.5" customHeight="1" x14ac:dyDescent="0.25">
      <c r="A18" s="49"/>
      <c r="B18" s="10" t="s">
        <v>17</v>
      </c>
      <c r="C18" s="10"/>
      <c r="D18" s="9">
        <f>SUM(D12:D15,D17)</f>
        <v>442</v>
      </c>
      <c r="E18" s="9"/>
      <c r="F18" s="9"/>
      <c r="G18" s="9">
        <f t="shared" ref="G18:AR18" si="0">SUM(G12:G15,G17)</f>
        <v>686</v>
      </c>
      <c r="H18" s="9"/>
      <c r="I18" s="9"/>
      <c r="J18" s="9">
        <f t="shared" si="0"/>
        <v>446</v>
      </c>
      <c r="K18" s="9"/>
      <c r="L18" s="9"/>
      <c r="M18" s="9">
        <f t="shared" si="0"/>
        <v>450</v>
      </c>
      <c r="N18" s="9"/>
      <c r="O18" s="9"/>
      <c r="P18" s="9"/>
      <c r="Q18" s="9">
        <f t="shared" si="0"/>
        <v>422</v>
      </c>
      <c r="R18" s="9"/>
      <c r="S18" s="9"/>
      <c r="T18" s="9"/>
      <c r="U18" s="9">
        <f t="shared" si="0"/>
        <v>403</v>
      </c>
      <c r="V18" s="9"/>
      <c r="W18" s="9"/>
      <c r="X18" s="9"/>
      <c r="Y18" s="9">
        <f>SUM(Y12:Y15,Y17)</f>
        <v>431</v>
      </c>
      <c r="Z18" s="9"/>
      <c r="AA18" s="9"/>
      <c r="AB18" s="9"/>
      <c r="AC18" s="9">
        <f>AC15</f>
        <v>469</v>
      </c>
      <c r="AD18" s="9"/>
      <c r="AE18" s="9"/>
      <c r="AF18" s="9"/>
      <c r="AG18" s="9">
        <f t="shared" si="0"/>
        <v>365</v>
      </c>
      <c r="AH18" s="9">
        <f t="shared" si="0"/>
        <v>365</v>
      </c>
      <c r="AI18" s="9"/>
      <c r="AJ18" s="9">
        <f t="shared" si="0"/>
        <v>325</v>
      </c>
      <c r="AK18" s="9"/>
      <c r="AL18" s="9"/>
      <c r="AM18" s="9"/>
      <c r="AN18" s="9">
        <f t="shared" si="0"/>
        <v>410</v>
      </c>
      <c r="AO18" s="9"/>
      <c r="AP18" s="9"/>
      <c r="AQ18" s="9"/>
      <c r="AR18" s="9">
        <f t="shared" si="0"/>
        <v>454</v>
      </c>
    </row>
    <row r="19" spans="1:44" ht="22.5" customHeight="1" x14ac:dyDescent="0.25">
      <c r="A19" s="39" t="s">
        <v>37</v>
      </c>
      <c r="B19" s="42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4"/>
    </row>
    <row r="20" spans="1:44" ht="22.5" customHeight="1" x14ac:dyDescent="0.25">
      <c r="A20" s="40"/>
      <c r="B20" s="28" t="s">
        <v>13</v>
      </c>
      <c r="C20" s="2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22.5" customHeight="1" x14ac:dyDescent="0.25">
      <c r="A21" s="40"/>
      <c r="B21" s="28" t="s">
        <v>14</v>
      </c>
      <c r="C21" s="2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22.5" customHeight="1" x14ac:dyDescent="0.25">
      <c r="A22" s="40"/>
      <c r="B22" s="28" t="s">
        <v>15</v>
      </c>
      <c r="C22" s="28"/>
      <c r="D22" s="3">
        <v>9564</v>
      </c>
      <c r="E22" s="3">
        <f>'[13]Раздел 1'!$O$99</f>
        <v>9564</v>
      </c>
      <c r="F22" s="3">
        <f>'[13]Раздел 1'!$O$99</f>
        <v>9564</v>
      </c>
      <c r="G22" s="3">
        <v>8800</v>
      </c>
      <c r="H22" s="3">
        <f>'[3]Раздел 1'!$O$100</f>
        <v>8800</v>
      </c>
      <c r="I22" s="3">
        <f>'[3]Раздел 1'!$O$100</f>
        <v>8800</v>
      </c>
      <c r="J22" s="3">
        <v>7027</v>
      </c>
      <c r="K22" s="3">
        <f>'[4]Раздел 1'!$O$94</f>
        <v>7027</v>
      </c>
      <c r="L22" s="3">
        <f>'[4]Раздел 1'!$O$94</f>
        <v>7027</v>
      </c>
      <c r="M22" s="3">
        <v>5161</v>
      </c>
      <c r="N22" s="3">
        <f>'[5]Раздел 1'!$O$94</f>
        <v>5161</v>
      </c>
      <c r="O22" s="3">
        <f>'[5]Раздел 1'!$O$94</f>
        <v>5161</v>
      </c>
      <c r="P22" s="3">
        <f>'[5]Раздел 1'!$O$94</f>
        <v>5161</v>
      </c>
      <c r="Q22" s="3">
        <v>2186</v>
      </c>
      <c r="R22" s="3">
        <f>'[6]Раздел 1'!$O$97</f>
        <v>2186</v>
      </c>
      <c r="S22" s="3">
        <f>'[6]Раздел 1'!$O$97</f>
        <v>2186</v>
      </c>
      <c r="T22" s="3">
        <f>'[6]Раздел 1'!$O$97</f>
        <v>2186</v>
      </c>
      <c r="U22" s="3">
        <v>1294</v>
      </c>
      <c r="V22" s="3">
        <f>'[7]Раздел 1'!$O$94</f>
        <v>1294</v>
      </c>
      <c r="W22" s="3">
        <f>'[7]Раздел 1'!$O$94</f>
        <v>1294</v>
      </c>
      <c r="X22" s="3">
        <f>'[7]Раздел 1'!$O$94</f>
        <v>1294</v>
      </c>
      <c r="Y22" s="3">
        <v>1217</v>
      </c>
      <c r="Z22" s="3">
        <f>'[8]Раздел 1'!$O$94</f>
        <v>1217</v>
      </c>
      <c r="AA22" s="3">
        <f>'[8]Раздел 1'!$O$94</f>
        <v>1217</v>
      </c>
      <c r="AB22" s="3">
        <f>'[8]Раздел 1'!$O$94</f>
        <v>1217</v>
      </c>
      <c r="AC22" s="3">
        <v>1486</v>
      </c>
      <c r="AD22" s="3">
        <f>'[9]Раздел 1'!$O$94</f>
        <v>1486</v>
      </c>
      <c r="AE22" s="3">
        <f>'[9]Раздел 1'!$O$94</f>
        <v>1486</v>
      </c>
      <c r="AF22" s="3">
        <f>'[9]Раздел 1'!$O$94</f>
        <v>1486</v>
      </c>
      <c r="AG22" s="3">
        <v>1595</v>
      </c>
      <c r="AH22" s="3">
        <f>'[10]Раздел 1'!$O$94</f>
        <v>1595</v>
      </c>
      <c r="AI22" s="3">
        <f>'[10]Раздел 1'!$O$94</f>
        <v>1595</v>
      </c>
      <c r="AJ22" s="3">
        <v>2175</v>
      </c>
      <c r="AK22" s="3">
        <f>'[11]Раздел 1'!$O$94</f>
        <v>2175</v>
      </c>
      <c r="AL22" s="3">
        <f>'[11]Раздел 1'!$O$94</f>
        <v>2175</v>
      </c>
      <c r="AM22" s="3">
        <f>'[11]Раздел 1'!$O$94</f>
        <v>2175</v>
      </c>
      <c r="AN22" s="3">
        <v>4994</v>
      </c>
      <c r="AO22" s="3">
        <f>'[12]Раздел 1'!$O$94</f>
        <v>4994</v>
      </c>
      <c r="AP22" s="3">
        <f>'[12]Раздел 1'!$O$94</f>
        <v>4994</v>
      </c>
      <c r="AQ22" s="3">
        <f>'[12]Раздел 1'!$O$94</f>
        <v>4994</v>
      </c>
      <c r="AR22" s="3">
        <v>6694</v>
      </c>
    </row>
    <row r="23" spans="1:44" ht="22.5" customHeight="1" x14ac:dyDescent="0.25">
      <c r="A23" s="40"/>
      <c r="B23" s="28" t="s">
        <v>16</v>
      </c>
      <c r="C23" s="2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2.5" customHeight="1" x14ac:dyDescent="0.25">
      <c r="A24" s="40"/>
      <c r="B24" s="42" t="s">
        <v>19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4"/>
    </row>
    <row r="25" spans="1:44" ht="22.5" customHeight="1" x14ac:dyDescent="0.25">
      <c r="A25" s="40"/>
      <c r="B25" s="4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22.5" customHeight="1" x14ac:dyDescent="0.25">
      <c r="A26" s="41"/>
      <c r="B26" s="15" t="s">
        <v>17</v>
      </c>
      <c r="C26" s="15"/>
      <c r="D26" s="9">
        <f>D22</f>
        <v>9564</v>
      </c>
      <c r="E26" s="9">
        <f t="shared" ref="E26:AR26" si="1">E22</f>
        <v>9564</v>
      </c>
      <c r="F26" s="9"/>
      <c r="G26" s="9">
        <f t="shared" si="1"/>
        <v>8800</v>
      </c>
      <c r="H26" s="9">
        <f t="shared" si="1"/>
        <v>8800</v>
      </c>
      <c r="I26" s="9"/>
      <c r="J26" s="9">
        <f t="shared" si="1"/>
        <v>7027</v>
      </c>
      <c r="K26" s="9">
        <f t="shared" si="1"/>
        <v>7027</v>
      </c>
      <c r="L26" s="9"/>
      <c r="M26" s="9">
        <f t="shared" si="1"/>
        <v>5161</v>
      </c>
      <c r="N26" s="9">
        <f t="shared" si="1"/>
        <v>5161</v>
      </c>
      <c r="O26" s="9">
        <f t="shared" si="1"/>
        <v>5161</v>
      </c>
      <c r="P26" s="9"/>
      <c r="Q26" s="9">
        <f t="shared" si="1"/>
        <v>2186</v>
      </c>
      <c r="R26" s="9">
        <f t="shared" si="1"/>
        <v>2186</v>
      </c>
      <c r="S26" s="9">
        <f t="shared" si="1"/>
        <v>2186</v>
      </c>
      <c r="T26" s="9"/>
      <c r="U26" s="9">
        <f t="shared" si="1"/>
        <v>1294</v>
      </c>
      <c r="V26" s="9">
        <f t="shared" si="1"/>
        <v>1294</v>
      </c>
      <c r="W26" s="9"/>
      <c r="X26" s="9"/>
      <c r="Y26" s="9">
        <f t="shared" si="1"/>
        <v>1217</v>
      </c>
      <c r="Z26" s="9">
        <f t="shared" si="1"/>
        <v>1217</v>
      </c>
      <c r="AA26" s="9"/>
      <c r="AB26" s="9"/>
      <c r="AC26" s="9">
        <f t="shared" si="1"/>
        <v>1486</v>
      </c>
      <c r="AD26" s="9">
        <f t="shared" si="1"/>
        <v>1486</v>
      </c>
      <c r="AE26" s="9"/>
      <c r="AF26" s="9"/>
      <c r="AG26" s="9">
        <f t="shared" si="1"/>
        <v>1595</v>
      </c>
      <c r="AH26" s="9">
        <f t="shared" si="1"/>
        <v>1595</v>
      </c>
      <c r="AI26" s="9"/>
      <c r="AJ26" s="9">
        <f t="shared" si="1"/>
        <v>2175</v>
      </c>
      <c r="AK26" s="9">
        <f t="shared" si="1"/>
        <v>2175</v>
      </c>
      <c r="AL26" s="9"/>
      <c r="AM26" s="9"/>
      <c r="AN26" s="9">
        <f t="shared" si="1"/>
        <v>4994</v>
      </c>
      <c r="AO26" s="9">
        <f t="shared" si="1"/>
        <v>4994</v>
      </c>
      <c r="AP26" s="9"/>
      <c r="AQ26" s="9"/>
      <c r="AR26" s="9">
        <f t="shared" si="1"/>
        <v>6694</v>
      </c>
    </row>
    <row r="27" spans="1:44" x14ac:dyDescent="0.25">
      <c r="A27" s="51" t="s">
        <v>17</v>
      </c>
      <c r="B27" s="52"/>
      <c r="C27" s="29"/>
      <c r="D27" s="9">
        <f>D11+D18+D26</f>
        <v>1349080</v>
      </c>
      <c r="E27" s="9">
        <f t="shared" ref="E27:AR27" si="2">E11+E18+E26</f>
        <v>9564</v>
      </c>
      <c r="F27" s="9"/>
      <c r="G27" s="9">
        <f t="shared" si="2"/>
        <v>1140570</v>
      </c>
      <c r="H27" s="9">
        <f t="shared" si="2"/>
        <v>8800</v>
      </c>
      <c r="I27" s="9"/>
      <c r="J27" s="9">
        <f t="shared" si="2"/>
        <v>1307085</v>
      </c>
      <c r="K27" s="9">
        <f t="shared" si="2"/>
        <v>7027</v>
      </c>
      <c r="L27" s="9"/>
      <c r="M27" s="9">
        <f t="shared" si="2"/>
        <v>1018826</v>
      </c>
      <c r="N27" s="9">
        <f t="shared" si="2"/>
        <v>5161</v>
      </c>
      <c r="O27" s="9">
        <f t="shared" si="2"/>
        <v>5161</v>
      </c>
      <c r="P27" s="9"/>
      <c r="Q27" s="9">
        <f t="shared" si="2"/>
        <v>1019541</v>
      </c>
      <c r="R27" s="9">
        <f t="shared" si="2"/>
        <v>2186</v>
      </c>
      <c r="S27" s="9">
        <f t="shared" si="2"/>
        <v>2186</v>
      </c>
      <c r="T27" s="9"/>
      <c r="U27" s="9">
        <f t="shared" si="2"/>
        <v>887221</v>
      </c>
      <c r="V27" s="9">
        <f t="shared" si="2"/>
        <v>1294</v>
      </c>
      <c r="W27" s="9"/>
      <c r="X27" s="9"/>
      <c r="Y27" s="9">
        <f t="shared" si="2"/>
        <v>979926</v>
      </c>
      <c r="Z27" s="9">
        <f t="shared" si="2"/>
        <v>1217</v>
      </c>
      <c r="AA27" s="9"/>
      <c r="AB27" s="9"/>
      <c r="AC27" s="9">
        <f t="shared" si="2"/>
        <v>964693</v>
      </c>
      <c r="AD27" s="9">
        <f t="shared" si="2"/>
        <v>1486</v>
      </c>
      <c r="AE27" s="9"/>
      <c r="AF27" s="9"/>
      <c r="AG27" s="9">
        <f t="shared" si="2"/>
        <v>915500</v>
      </c>
      <c r="AH27" s="9">
        <f t="shared" si="2"/>
        <v>1960</v>
      </c>
      <c r="AI27" s="9"/>
      <c r="AJ27" s="9">
        <f t="shared" si="2"/>
        <v>1039641</v>
      </c>
      <c r="AK27" s="9">
        <f t="shared" si="2"/>
        <v>2175</v>
      </c>
      <c r="AL27" s="9"/>
      <c r="AM27" s="9"/>
      <c r="AN27" s="9">
        <f t="shared" si="2"/>
        <v>1115237</v>
      </c>
      <c r="AO27" s="9">
        <f t="shared" si="2"/>
        <v>4994</v>
      </c>
      <c r="AP27" s="9"/>
      <c r="AQ27" s="9"/>
      <c r="AR27" s="9">
        <f t="shared" si="2"/>
        <v>1279113</v>
      </c>
    </row>
    <row r="29" spans="1:44" x14ac:dyDescent="0.25">
      <c r="M29" s="30"/>
      <c r="Q29" s="30"/>
      <c r="AN29" s="30"/>
    </row>
    <row r="30" spans="1:44" x14ac:dyDescent="0.25">
      <c r="Y30" s="30"/>
      <c r="AN30" s="30"/>
    </row>
    <row r="31" spans="1:44" x14ac:dyDescent="0.25">
      <c r="U31" s="30"/>
      <c r="V31" s="30">
        <f t="shared" ref="V31:X31" si="3">V30-V27</f>
        <v>-1294</v>
      </c>
      <c r="W31" s="30">
        <f t="shared" si="3"/>
        <v>0</v>
      </c>
      <c r="X31" s="30">
        <f t="shared" si="3"/>
        <v>0</v>
      </c>
      <c r="Y31" s="30"/>
    </row>
  </sheetData>
  <mergeCells count="10">
    <mergeCell ref="A19:A26"/>
    <mergeCell ref="B19:AR19"/>
    <mergeCell ref="B24:AR24"/>
    <mergeCell ref="A27:B27"/>
    <mergeCell ref="A2:AR2"/>
    <mergeCell ref="A4:A11"/>
    <mergeCell ref="B4:AR4"/>
    <mergeCell ref="B9:AR9"/>
    <mergeCell ref="A12:A18"/>
    <mergeCell ref="B16:AR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zoomScaleNormal="100" workbookViewId="0">
      <pane xSplit="2" ySplit="4" topLeftCell="L5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14" width="20.7109375" style="1" customWidth="1"/>
    <col min="15" max="16384" width="9.140625" style="1"/>
  </cols>
  <sheetData>
    <row r="2" spans="1:15" ht="30" customHeight="1" x14ac:dyDescent="0.25">
      <c r="A2" s="38" t="s">
        <v>39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5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5" ht="22.5" customHeight="1" x14ac:dyDescent="0.25">
      <c r="A4" s="39" t="s">
        <v>35</v>
      </c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5" ht="22.5" customHeight="1" x14ac:dyDescent="0.25">
      <c r="A5" s="40"/>
      <c r="B5" s="33" t="s">
        <v>13</v>
      </c>
      <c r="C5" s="3">
        <v>1270347</v>
      </c>
      <c r="D5" s="3">
        <v>1171152</v>
      </c>
      <c r="E5" s="3">
        <v>1183539</v>
      </c>
      <c r="F5" s="3">
        <v>1015040</v>
      </c>
      <c r="G5" s="3">
        <v>1016654</v>
      </c>
      <c r="H5" s="3">
        <v>1914645</v>
      </c>
      <c r="I5" s="3">
        <v>1108324</v>
      </c>
      <c r="J5" s="3">
        <v>1199373</v>
      </c>
      <c r="K5" s="3">
        <v>1043086</v>
      </c>
      <c r="L5" s="3">
        <v>1223079</v>
      </c>
      <c r="M5" s="3">
        <v>1199958</v>
      </c>
      <c r="N5" s="3">
        <v>1402025</v>
      </c>
      <c r="O5" s="34">
        <f>[14]сети!$G$5</f>
        <v>1914645</v>
      </c>
    </row>
    <row r="6" spans="1:15" ht="22.5" customHeight="1" x14ac:dyDescent="0.25">
      <c r="A6" s="40"/>
      <c r="B6" s="33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4"/>
    </row>
    <row r="7" spans="1:15" ht="22.5" customHeight="1" x14ac:dyDescent="0.25">
      <c r="A7" s="40"/>
      <c r="B7" s="33" t="s">
        <v>15</v>
      </c>
      <c r="C7" s="3">
        <f>41437+6066</f>
        <v>47503</v>
      </c>
      <c r="D7" s="3">
        <f>37866+5758</f>
        <v>43624</v>
      </c>
      <c r="E7" s="3">
        <v>28064</v>
      </c>
      <c r="F7" s="3">
        <v>24097</v>
      </c>
      <c r="G7" s="3">
        <v>27514</v>
      </c>
      <c r="H7" s="3">
        <v>33903</v>
      </c>
      <c r="I7" s="3">
        <v>16182</v>
      </c>
      <c r="J7" s="3">
        <v>21842</v>
      </c>
      <c r="K7" s="3">
        <v>9345</v>
      </c>
      <c r="L7" s="3">
        <v>17690</v>
      </c>
      <c r="M7" s="3">
        <v>24344</v>
      </c>
      <c r="N7" s="3">
        <v>34952</v>
      </c>
      <c r="O7" s="34">
        <f>[14]сети!$G$6</f>
        <v>33903</v>
      </c>
    </row>
    <row r="8" spans="1:15" ht="22.5" customHeight="1" x14ac:dyDescent="0.25">
      <c r="A8" s="40"/>
      <c r="B8" s="33" t="s">
        <v>16</v>
      </c>
      <c r="C8" s="3">
        <v>7709</v>
      </c>
      <c r="D8" s="3">
        <v>4894</v>
      </c>
      <c r="E8" s="3">
        <v>3532</v>
      </c>
      <c r="F8" s="3">
        <v>2940</v>
      </c>
      <c r="G8" s="3">
        <v>2484</v>
      </c>
      <c r="H8" s="3">
        <v>16069</v>
      </c>
      <c r="I8" s="3">
        <v>709</v>
      </c>
      <c r="J8" s="3">
        <v>575</v>
      </c>
      <c r="K8" s="3">
        <v>954</v>
      </c>
      <c r="L8" s="3">
        <v>2696</v>
      </c>
      <c r="M8" s="3">
        <v>3303</v>
      </c>
      <c r="N8" s="3">
        <v>2916</v>
      </c>
      <c r="O8" s="34">
        <f>[14]сети!$G$7</f>
        <v>16069</v>
      </c>
    </row>
    <row r="9" spans="1:15" ht="22.5" customHeight="1" x14ac:dyDescent="0.25">
      <c r="A9" s="40"/>
      <c r="B9" s="42" t="s">
        <v>19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  <c r="O9" s="35"/>
    </row>
    <row r="10" spans="1:15" ht="22.5" customHeight="1" x14ac:dyDescent="0.25">
      <c r="A10" s="40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5"/>
    </row>
    <row r="11" spans="1:15" ht="22.5" customHeight="1" x14ac:dyDescent="0.25">
      <c r="A11" s="41"/>
      <c r="B11" s="4" t="s">
        <v>17</v>
      </c>
      <c r="C11" s="9">
        <f>SUM(C5:C8)</f>
        <v>1325559</v>
      </c>
      <c r="D11" s="9">
        <f t="shared" ref="D11:N11" si="0">SUM(D5:D8,D10)</f>
        <v>1219670</v>
      </c>
      <c r="E11" s="9">
        <f t="shared" si="0"/>
        <v>1215135</v>
      </c>
      <c r="F11" s="9">
        <f t="shared" si="0"/>
        <v>1042077</v>
      </c>
      <c r="G11" s="9">
        <f t="shared" si="0"/>
        <v>1046652</v>
      </c>
      <c r="H11" s="9">
        <f t="shared" si="0"/>
        <v>1964617</v>
      </c>
      <c r="I11" s="9">
        <f t="shared" si="0"/>
        <v>1125215</v>
      </c>
      <c r="J11" s="9">
        <f t="shared" si="0"/>
        <v>1221790</v>
      </c>
      <c r="K11" s="9">
        <f t="shared" si="0"/>
        <v>1053385</v>
      </c>
      <c r="L11" s="9">
        <f t="shared" si="0"/>
        <v>1243465</v>
      </c>
      <c r="M11" s="9">
        <f t="shared" si="0"/>
        <v>1227605</v>
      </c>
      <c r="N11" s="9">
        <f t="shared" si="0"/>
        <v>1439893</v>
      </c>
      <c r="O11" s="35"/>
    </row>
    <row r="12" spans="1:15" ht="22.5" customHeight="1" x14ac:dyDescent="0.25">
      <c r="A12" s="49" t="s">
        <v>40</v>
      </c>
      <c r="B12" s="36" t="s">
        <v>13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5"/>
    </row>
    <row r="13" spans="1:15" ht="22.5" customHeight="1" x14ac:dyDescent="0.25">
      <c r="A13" s="49"/>
      <c r="B13" s="36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5"/>
    </row>
    <row r="14" spans="1:15" ht="22.5" customHeight="1" x14ac:dyDescent="0.25">
      <c r="A14" s="49"/>
      <c r="B14" s="36" t="s">
        <v>15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5"/>
    </row>
    <row r="15" spans="1:15" ht="22.5" customHeight="1" x14ac:dyDescent="0.25">
      <c r="A15" s="49"/>
      <c r="B15" s="36" t="s">
        <v>16</v>
      </c>
      <c r="C15" s="3">
        <v>331</v>
      </c>
      <c r="D15" s="3">
        <v>338</v>
      </c>
      <c r="E15" s="3">
        <v>313</v>
      </c>
      <c r="F15" s="3">
        <v>362</v>
      </c>
      <c r="G15" s="3">
        <v>388</v>
      </c>
      <c r="H15" s="3">
        <v>383</v>
      </c>
      <c r="I15" s="3">
        <v>525</v>
      </c>
      <c r="J15" s="3">
        <v>640</v>
      </c>
      <c r="K15" s="3">
        <v>355</v>
      </c>
      <c r="L15" s="3">
        <v>529</v>
      </c>
      <c r="M15" s="3">
        <v>306</v>
      </c>
      <c r="N15" s="3">
        <v>619</v>
      </c>
      <c r="O15" s="34">
        <f>[14]сети!$G$9</f>
        <v>383</v>
      </c>
    </row>
    <row r="16" spans="1:15" ht="22.5" customHeight="1" x14ac:dyDescent="0.25">
      <c r="A16" s="49"/>
      <c r="B16" s="47" t="s">
        <v>19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8"/>
    </row>
    <row r="17" spans="1:14" ht="22.5" customHeight="1" x14ac:dyDescent="0.25">
      <c r="A17" s="49"/>
      <c r="B17" s="1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49"/>
      <c r="B18" s="10" t="s">
        <v>17</v>
      </c>
      <c r="C18" s="9">
        <f>SUM(C12:C15,C17)</f>
        <v>331</v>
      </c>
      <c r="D18" s="9">
        <f t="shared" ref="D18:N18" si="1">SUM(D12:D15,D17)</f>
        <v>338</v>
      </c>
      <c r="E18" s="9">
        <f t="shared" si="1"/>
        <v>313</v>
      </c>
      <c r="F18" s="9">
        <f t="shared" si="1"/>
        <v>362</v>
      </c>
      <c r="G18" s="9">
        <f t="shared" si="1"/>
        <v>388</v>
      </c>
      <c r="H18" s="9">
        <f t="shared" si="1"/>
        <v>383</v>
      </c>
      <c r="I18" s="9">
        <f>SUM(I12:I15,I17)</f>
        <v>525</v>
      </c>
      <c r="J18" s="9">
        <f>J15</f>
        <v>640</v>
      </c>
      <c r="K18" s="9">
        <f t="shared" si="1"/>
        <v>355</v>
      </c>
      <c r="L18" s="9">
        <f t="shared" si="1"/>
        <v>529</v>
      </c>
      <c r="M18" s="9">
        <f t="shared" si="1"/>
        <v>306</v>
      </c>
      <c r="N18" s="9">
        <f t="shared" si="1"/>
        <v>619</v>
      </c>
    </row>
    <row r="19" spans="1:14" ht="22.5" customHeight="1" x14ac:dyDescent="0.25">
      <c r="A19" s="39" t="s">
        <v>37</v>
      </c>
      <c r="B19" s="42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4"/>
    </row>
    <row r="20" spans="1:14" ht="22.5" customHeight="1" x14ac:dyDescent="0.25">
      <c r="A20" s="40"/>
      <c r="B20" s="32" t="s">
        <v>13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22.5" customHeight="1" x14ac:dyDescent="0.25">
      <c r="A21" s="40"/>
      <c r="B21" s="32" t="s">
        <v>14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2.5" customHeight="1" x14ac:dyDescent="0.25">
      <c r="A22" s="40"/>
      <c r="B22" s="32" t="s">
        <v>15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</row>
    <row r="23" spans="1:14" ht="22.5" customHeight="1" x14ac:dyDescent="0.25">
      <c r="A23" s="40"/>
      <c r="B23" s="32" t="s">
        <v>16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2.5" customHeight="1" x14ac:dyDescent="0.25">
      <c r="A24" s="40"/>
      <c r="B24" s="42" t="s">
        <v>19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4"/>
    </row>
    <row r="25" spans="1:14" ht="22.5" customHeight="1" x14ac:dyDescent="0.25">
      <c r="A25" s="40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22.5" customHeight="1" x14ac:dyDescent="0.25">
      <c r="A26" s="41"/>
      <c r="B26" s="15" t="s">
        <v>17</v>
      </c>
      <c r="C26" s="9">
        <f>C22</f>
        <v>0</v>
      </c>
      <c r="D26" s="9">
        <f t="shared" ref="D26:N26" si="2">D22</f>
        <v>0</v>
      </c>
      <c r="E26" s="9">
        <f t="shared" si="2"/>
        <v>0</v>
      </c>
      <c r="F26" s="9">
        <f t="shared" si="2"/>
        <v>0</v>
      </c>
      <c r="G26" s="9">
        <f t="shared" si="2"/>
        <v>0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  <c r="M26" s="9">
        <f t="shared" si="2"/>
        <v>0</v>
      </c>
      <c r="N26" s="9">
        <f t="shared" si="2"/>
        <v>0</v>
      </c>
    </row>
    <row r="27" spans="1:14" x14ac:dyDescent="0.25">
      <c r="A27" s="51" t="s">
        <v>17</v>
      </c>
      <c r="B27" s="52"/>
      <c r="C27" s="9">
        <f>C11+C18+C26</f>
        <v>1325890</v>
      </c>
      <c r="D27" s="9">
        <f t="shared" ref="D27:N27" si="3">D11+D18+D26</f>
        <v>1220008</v>
      </c>
      <c r="E27" s="9">
        <f t="shared" si="3"/>
        <v>1215448</v>
      </c>
      <c r="F27" s="9">
        <f t="shared" si="3"/>
        <v>1042439</v>
      </c>
      <c r="G27" s="9">
        <f t="shared" si="3"/>
        <v>1047040</v>
      </c>
      <c r="H27" s="9">
        <f t="shared" si="3"/>
        <v>1965000</v>
      </c>
      <c r="I27" s="9">
        <f t="shared" si="3"/>
        <v>1125740</v>
      </c>
      <c r="J27" s="9">
        <f t="shared" si="3"/>
        <v>1222430</v>
      </c>
      <c r="K27" s="9">
        <f t="shared" si="3"/>
        <v>1053740</v>
      </c>
      <c r="L27" s="9">
        <f t="shared" si="3"/>
        <v>1243994</v>
      </c>
      <c r="M27" s="9">
        <f t="shared" si="3"/>
        <v>1227911</v>
      </c>
      <c r="N27" s="9">
        <f t="shared" si="3"/>
        <v>1440512</v>
      </c>
    </row>
    <row r="29" spans="1:14" x14ac:dyDescent="0.25">
      <c r="F29" s="30"/>
      <c r="G29" s="30"/>
      <c r="M29" s="30"/>
    </row>
    <row r="30" spans="1:14" x14ac:dyDescent="0.25">
      <c r="I30" s="30"/>
      <c r="M30" s="30"/>
    </row>
    <row r="31" spans="1:14" x14ac:dyDescent="0.25">
      <c r="H31" s="30"/>
      <c r="I31" s="30"/>
    </row>
  </sheetData>
  <mergeCells count="10">
    <mergeCell ref="A19:A26"/>
    <mergeCell ref="B19:N19"/>
    <mergeCell ref="B24:N24"/>
    <mergeCell ref="A27:B27"/>
    <mergeCell ref="A2:N2"/>
    <mergeCell ref="A4:A11"/>
    <mergeCell ref="B4:N4"/>
    <mergeCell ref="B9:N9"/>
    <mergeCell ref="A12:A18"/>
    <mergeCell ref="B16:N1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workbookViewId="0">
      <pane xSplit="2" ySplit="4" topLeftCell="G5" activePane="bottomRight" state="frozen"/>
      <selection pane="topRight" activeCell="C1" sqref="C1"/>
      <selection pane="bottomLeft" activeCell="A5" sqref="A5"/>
      <selection pane="bottomRight" activeCell="N5" sqref="N5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14" width="20.7109375" style="1" customWidth="1"/>
    <col min="15" max="15" width="12.5703125" style="1" customWidth="1"/>
    <col min="16" max="16384" width="9.140625" style="1"/>
  </cols>
  <sheetData>
    <row r="2" spans="1:15" ht="30" customHeight="1" x14ac:dyDescent="0.25">
      <c r="A2" s="38" t="s">
        <v>41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5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5" ht="22.5" customHeight="1" x14ac:dyDescent="0.25">
      <c r="A4" s="39" t="s">
        <v>35</v>
      </c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5" ht="22.5" customHeight="1" x14ac:dyDescent="0.25">
      <c r="A5" s="40"/>
      <c r="B5" s="37" t="s">
        <v>13</v>
      </c>
      <c r="C5" s="3">
        <v>1499019</v>
      </c>
      <c r="D5" s="3">
        <v>1246638</v>
      </c>
      <c r="E5" s="3">
        <v>1328868</v>
      </c>
      <c r="F5" s="3">
        <v>1080547</v>
      </c>
      <c r="G5" s="3">
        <v>1149903</v>
      </c>
      <c r="H5" s="3">
        <v>1056561</v>
      </c>
      <c r="I5" s="3">
        <v>1121365</v>
      </c>
      <c r="J5" s="3">
        <v>1081454</v>
      </c>
      <c r="K5" s="3">
        <v>1084700</v>
      </c>
      <c r="L5" s="3">
        <v>1283500</v>
      </c>
      <c r="M5" s="3">
        <v>1309334</v>
      </c>
      <c r="N5" s="3">
        <v>1470536</v>
      </c>
      <c r="O5" s="34">
        <f>[14]сети!$G$5</f>
        <v>983300</v>
      </c>
    </row>
    <row r="6" spans="1:15" ht="22.5" customHeight="1" x14ac:dyDescent="0.25">
      <c r="A6" s="40"/>
      <c r="B6" s="37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4"/>
    </row>
    <row r="7" spans="1:15" ht="22.5" customHeight="1" x14ac:dyDescent="0.25">
      <c r="A7" s="40"/>
      <c r="B7" s="37" t="s">
        <v>15</v>
      </c>
      <c r="C7" s="3">
        <v>35735</v>
      </c>
      <c r="D7" s="3">
        <v>37732</v>
      </c>
      <c r="E7" s="3">
        <v>31277</v>
      </c>
      <c r="F7" s="3">
        <v>21279</v>
      </c>
      <c r="G7" s="3">
        <v>29994</v>
      </c>
      <c r="H7" s="3">
        <v>9122</v>
      </c>
      <c r="I7" s="3">
        <v>35638</v>
      </c>
      <c r="J7" s="3">
        <v>24073</v>
      </c>
      <c r="K7" s="3">
        <v>18682</v>
      </c>
      <c r="L7" s="3">
        <v>27879</v>
      </c>
      <c r="M7" s="3">
        <v>32692</v>
      </c>
      <c r="N7" s="3">
        <v>42984</v>
      </c>
      <c r="O7" s="34">
        <f>[14]сети!$G$6</f>
        <v>17774</v>
      </c>
    </row>
    <row r="8" spans="1:15" ht="22.5" customHeight="1" x14ac:dyDescent="0.25">
      <c r="A8" s="40"/>
      <c r="B8" s="37" t="s">
        <v>16</v>
      </c>
      <c r="C8" s="3">
        <v>3236</v>
      </c>
      <c r="D8" s="3">
        <v>3114</v>
      </c>
      <c r="E8" s="3">
        <v>2592</v>
      </c>
      <c r="F8" s="3">
        <v>1314</v>
      </c>
      <c r="G8" s="3">
        <v>1371</v>
      </c>
      <c r="H8" s="3">
        <v>492</v>
      </c>
      <c r="I8" s="3">
        <v>278</v>
      </c>
      <c r="J8" s="3">
        <v>731</v>
      </c>
      <c r="K8" s="3">
        <v>1461</v>
      </c>
      <c r="L8" s="3">
        <v>2977</v>
      </c>
      <c r="M8" s="3">
        <v>4191</v>
      </c>
      <c r="N8" s="3">
        <v>4333</v>
      </c>
      <c r="O8" s="34">
        <f>[14]сети!$G$7</f>
        <v>1026</v>
      </c>
    </row>
    <row r="9" spans="1:15" ht="22.5" customHeight="1" x14ac:dyDescent="0.25">
      <c r="A9" s="40"/>
      <c r="B9" s="42" t="s">
        <v>19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  <c r="O9" s="35"/>
    </row>
    <row r="10" spans="1:15" ht="22.5" customHeight="1" x14ac:dyDescent="0.25">
      <c r="A10" s="40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5"/>
    </row>
    <row r="11" spans="1:15" ht="22.5" customHeight="1" x14ac:dyDescent="0.25">
      <c r="A11" s="41"/>
      <c r="B11" s="4" t="s">
        <v>17</v>
      </c>
      <c r="C11" s="9">
        <f>SUM(C5:C8)</f>
        <v>1537990</v>
      </c>
      <c r="D11" s="9">
        <f t="shared" ref="D11:N11" si="0">SUM(D5:D8,D10)</f>
        <v>1287484</v>
      </c>
      <c r="E11" s="9">
        <f t="shared" si="0"/>
        <v>1362737</v>
      </c>
      <c r="F11" s="9">
        <f t="shared" si="0"/>
        <v>1103140</v>
      </c>
      <c r="G11" s="9">
        <f t="shared" si="0"/>
        <v>1181268</v>
      </c>
      <c r="H11" s="9">
        <f t="shared" si="0"/>
        <v>1066175</v>
      </c>
      <c r="I11" s="9">
        <f t="shared" si="0"/>
        <v>1157281</v>
      </c>
      <c r="J11" s="9">
        <f t="shared" si="0"/>
        <v>1106258</v>
      </c>
      <c r="K11" s="9">
        <f t="shared" si="0"/>
        <v>1104843</v>
      </c>
      <c r="L11" s="9">
        <f t="shared" si="0"/>
        <v>1314356</v>
      </c>
      <c r="M11" s="9">
        <f t="shared" si="0"/>
        <v>1346217</v>
      </c>
      <c r="N11" s="9">
        <f t="shared" si="0"/>
        <v>1517853</v>
      </c>
      <c r="O11" s="35"/>
    </row>
    <row r="12" spans="1:15" ht="22.5" customHeight="1" x14ac:dyDescent="0.25">
      <c r="A12" s="49" t="s">
        <v>40</v>
      </c>
      <c r="B12" s="36" t="s">
        <v>13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5"/>
    </row>
    <row r="13" spans="1:15" ht="22.5" customHeight="1" x14ac:dyDescent="0.25">
      <c r="A13" s="49"/>
      <c r="B13" s="36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5"/>
    </row>
    <row r="14" spans="1:15" ht="22.5" customHeight="1" x14ac:dyDescent="0.25">
      <c r="A14" s="49"/>
      <c r="B14" s="36" t="s">
        <v>15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5"/>
    </row>
    <row r="15" spans="1:15" ht="22.5" customHeight="1" x14ac:dyDescent="0.25">
      <c r="A15" s="49"/>
      <c r="B15" s="36" t="s">
        <v>16</v>
      </c>
      <c r="C15" s="3">
        <v>450</v>
      </c>
      <c r="D15" s="3">
        <v>445</v>
      </c>
      <c r="E15" s="3">
        <v>377</v>
      </c>
      <c r="F15" s="3">
        <v>417</v>
      </c>
      <c r="G15" s="3">
        <v>345</v>
      </c>
      <c r="H15" s="3">
        <v>377</v>
      </c>
      <c r="I15" s="3">
        <v>548</v>
      </c>
      <c r="J15" s="3">
        <v>661</v>
      </c>
      <c r="K15" s="3">
        <v>404</v>
      </c>
      <c r="L15" s="3">
        <v>540</v>
      </c>
      <c r="M15" s="3">
        <v>510</v>
      </c>
      <c r="N15" s="3">
        <v>472</v>
      </c>
      <c r="O15" s="34">
        <f>[14]сети!$G$9</f>
        <v>383</v>
      </c>
    </row>
    <row r="16" spans="1:15" ht="22.5" customHeight="1" x14ac:dyDescent="0.25">
      <c r="A16" s="49"/>
      <c r="B16" s="47" t="s">
        <v>19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8"/>
    </row>
    <row r="17" spans="1:14" ht="22.5" customHeight="1" x14ac:dyDescent="0.25">
      <c r="A17" s="49"/>
      <c r="B17" s="1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49"/>
      <c r="B18" s="10" t="s">
        <v>17</v>
      </c>
      <c r="C18" s="9">
        <f>SUM(C12:C15,C17)</f>
        <v>450</v>
      </c>
      <c r="D18" s="9">
        <f t="shared" ref="D18:N18" si="1">SUM(D12:D15,D17)</f>
        <v>445</v>
      </c>
      <c r="E18" s="9">
        <f t="shared" si="1"/>
        <v>377</v>
      </c>
      <c r="F18" s="9">
        <f t="shared" si="1"/>
        <v>417</v>
      </c>
      <c r="G18" s="9">
        <f t="shared" si="1"/>
        <v>345</v>
      </c>
      <c r="H18" s="9">
        <f t="shared" si="1"/>
        <v>377</v>
      </c>
      <c r="I18" s="9">
        <f>SUM(I12:I15,I17)</f>
        <v>548</v>
      </c>
      <c r="J18" s="9">
        <f>J15</f>
        <v>661</v>
      </c>
      <c r="K18" s="9">
        <f t="shared" si="1"/>
        <v>404</v>
      </c>
      <c r="L18" s="9">
        <f t="shared" si="1"/>
        <v>540</v>
      </c>
      <c r="M18" s="9">
        <f t="shared" si="1"/>
        <v>510</v>
      </c>
      <c r="N18" s="9">
        <f t="shared" si="1"/>
        <v>472</v>
      </c>
    </row>
    <row r="19" spans="1:14" ht="22.5" customHeight="1" x14ac:dyDescent="0.25">
      <c r="A19" s="39" t="s">
        <v>37</v>
      </c>
      <c r="B19" s="42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4"/>
    </row>
    <row r="20" spans="1:14" ht="22.5" customHeight="1" x14ac:dyDescent="0.25">
      <c r="A20" s="40"/>
      <c r="B20" s="37" t="s">
        <v>13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22.5" customHeight="1" x14ac:dyDescent="0.25">
      <c r="A21" s="40"/>
      <c r="B21" s="37" t="s">
        <v>14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2.5" customHeight="1" x14ac:dyDescent="0.25">
      <c r="A22" s="40"/>
      <c r="B22" s="37" t="s">
        <v>15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</row>
    <row r="23" spans="1:14" ht="22.5" customHeight="1" x14ac:dyDescent="0.25">
      <c r="A23" s="40"/>
      <c r="B23" s="37" t="s">
        <v>16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2.5" customHeight="1" x14ac:dyDescent="0.25">
      <c r="A24" s="40"/>
      <c r="B24" s="42" t="s">
        <v>19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4"/>
    </row>
    <row r="25" spans="1:14" ht="22.5" customHeight="1" x14ac:dyDescent="0.25">
      <c r="A25" s="40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22.5" customHeight="1" x14ac:dyDescent="0.25">
      <c r="A26" s="41"/>
      <c r="B26" s="15" t="s">
        <v>17</v>
      </c>
      <c r="C26" s="9">
        <f>C22</f>
        <v>0</v>
      </c>
      <c r="D26" s="9">
        <f t="shared" ref="D26:N26" si="2">D22</f>
        <v>0</v>
      </c>
      <c r="E26" s="9">
        <f t="shared" si="2"/>
        <v>0</v>
      </c>
      <c r="F26" s="9">
        <f t="shared" si="2"/>
        <v>0</v>
      </c>
      <c r="G26" s="9">
        <f t="shared" si="2"/>
        <v>0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  <c r="M26" s="9">
        <f t="shared" si="2"/>
        <v>0</v>
      </c>
      <c r="N26" s="9">
        <f t="shared" si="2"/>
        <v>0</v>
      </c>
    </row>
    <row r="27" spans="1:14" x14ac:dyDescent="0.25">
      <c r="A27" s="51" t="s">
        <v>17</v>
      </c>
      <c r="B27" s="52"/>
      <c r="C27" s="9">
        <f>C11+C18+C26</f>
        <v>1538440</v>
      </c>
      <c r="D27" s="9">
        <f t="shared" ref="D27:N27" si="3">D11+D18+D26</f>
        <v>1287929</v>
      </c>
      <c r="E27" s="9">
        <f t="shared" si="3"/>
        <v>1363114</v>
      </c>
      <c r="F27" s="9">
        <f t="shared" si="3"/>
        <v>1103557</v>
      </c>
      <c r="G27" s="9">
        <f t="shared" si="3"/>
        <v>1181613</v>
      </c>
      <c r="H27" s="9">
        <f t="shared" si="3"/>
        <v>1066552</v>
      </c>
      <c r="I27" s="9">
        <f t="shared" si="3"/>
        <v>1157829</v>
      </c>
      <c r="J27" s="9">
        <f t="shared" si="3"/>
        <v>1106919</v>
      </c>
      <c r="K27" s="9">
        <f t="shared" si="3"/>
        <v>1105247</v>
      </c>
      <c r="L27" s="9">
        <f t="shared" si="3"/>
        <v>1314896</v>
      </c>
      <c r="M27" s="9">
        <f t="shared" si="3"/>
        <v>1346727</v>
      </c>
      <c r="N27" s="9">
        <f t="shared" si="3"/>
        <v>1518325</v>
      </c>
    </row>
    <row r="29" spans="1:14" x14ac:dyDescent="0.25">
      <c r="F29" s="30"/>
      <c r="G29" s="30"/>
      <c r="M29" s="30"/>
    </row>
    <row r="30" spans="1:14" x14ac:dyDescent="0.25">
      <c r="I30" s="30"/>
      <c r="M30" s="30"/>
    </row>
    <row r="31" spans="1:14" x14ac:dyDescent="0.25">
      <c r="H31" s="30"/>
      <c r="I31" s="30"/>
    </row>
  </sheetData>
  <mergeCells count="10">
    <mergeCell ref="A19:A26"/>
    <mergeCell ref="B19:N19"/>
    <mergeCell ref="B24:N24"/>
    <mergeCell ref="A27:B27"/>
    <mergeCell ref="A2:N2"/>
    <mergeCell ref="A4:A11"/>
    <mergeCell ref="B4:N4"/>
    <mergeCell ref="B9:N9"/>
    <mergeCell ref="A12:A18"/>
    <mergeCell ref="B16:N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workbookViewId="0">
      <selection activeCell="B9" sqref="B9:N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8" t="s">
        <v>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39" t="s">
        <v>24</v>
      </c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ht="22.5" customHeight="1" x14ac:dyDescent="0.25">
      <c r="A5" s="40"/>
      <c r="B5" s="5" t="s">
        <v>13</v>
      </c>
      <c r="C5" s="3">
        <v>1412794</v>
      </c>
      <c r="D5" s="3">
        <v>1369883</v>
      </c>
      <c r="E5" s="3">
        <v>1242946</v>
      </c>
      <c r="F5" s="3">
        <v>1171646</v>
      </c>
      <c r="G5" s="3">
        <v>1058709</v>
      </c>
      <c r="H5" s="3">
        <v>937099</v>
      </c>
      <c r="I5" s="3">
        <v>969275</v>
      </c>
      <c r="J5" s="3">
        <v>974277</v>
      </c>
      <c r="K5" s="3">
        <v>1044293</v>
      </c>
      <c r="L5" s="3">
        <v>1280913</v>
      </c>
      <c r="M5" s="3">
        <v>1382158</v>
      </c>
      <c r="N5" s="3">
        <v>1487644</v>
      </c>
    </row>
    <row r="6" spans="1:14" ht="22.5" customHeight="1" x14ac:dyDescent="0.25">
      <c r="A6" s="40"/>
      <c r="B6" s="5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40"/>
      <c r="B7" s="5" t="s">
        <v>15</v>
      </c>
      <c r="C7" s="3">
        <v>128583</v>
      </c>
      <c r="D7" s="3">
        <v>70326</v>
      </c>
      <c r="E7" s="3">
        <v>78575</v>
      </c>
      <c r="F7" s="3">
        <v>75540</v>
      </c>
      <c r="G7" s="3">
        <v>26055</v>
      </c>
      <c r="H7" s="3">
        <v>46622</v>
      </c>
      <c r="I7" s="3">
        <v>31927</v>
      </c>
      <c r="J7" s="3">
        <v>51300</v>
      </c>
      <c r="K7" s="3">
        <v>33722</v>
      </c>
      <c r="L7" s="3">
        <v>62142</v>
      </c>
      <c r="M7" s="3">
        <v>90386</v>
      </c>
      <c r="N7" s="3">
        <v>92727</v>
      </c>
    </row>
    <row r="8" spans="1:14" ht="22.5" customHeight="1" x14ac:dyDescent="0.25">
      <c r="A8" s="40"/>
      <c r="B8" s="5" t="s">
        <v>16</v>
      </c>
      <c r="C8" s="3">
        <v>493</v>
      </c>
      <c r="D8" s="3">
        <v>7862</v>
      </c>
      <c r="E8" s="3">
        <v>1281</v>
      </c>
      <c r="F8" s="3">
        <v>1404</v>
      </c>
      <c r="G8" s="3">
        <v>1174</v>
      </c>
      <c r="H8" s="3">
        <v>1220</v>
      </c>
      <c r="I8" s="3">
        <v>1313</v>
      </c>
      <c r="J8" s="3">
        <v>1167</v>
      </c>
      <c r="K8" s="3">
        <v>1262</v>
      </c>
      <c r="L8" s="3">
        <v>2152</v>
      </c>
      <c r="M8" s="3">
        <v>2196</v>
      </c>
      <c r="N8" s="3">
        <v>2188</v>
      </c>
    </row>
    <row r="9" spans="1:14" ht="22.5" customHeight="1" x14ac:dyDescent="0.25">
      <c r="A9" s="40"/>
      <c r="B9" s="42" t="s">
        <v>19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</row>
    <row r="10" spans="1:14" ht="22.5" customHeight="1" x14ac:dyDescent="0.25">
      <c r="A10" s="41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45" t="s">
        <v>17</v>
      </c>
      <c r="B11" s="46"/>
      <c r="C11" s="9">
        <f>SUM(C5:C8,C10)</f>
        <v>1541870</v>
      </c>
      <c r="D11" s="9">
        <f t="shared" ref="D11:N11" si="0">SUM(D5:D8,D10)</f>
        <v>1448071</v>
      </c>
      <c r="E11" s="9">
        <f t="shared" si="0"/>
        <v>1322802</v>
      </c>
      <c r="F11" s="9">
        <f t="shared" si="0"/>
        <v>1248590</v>
      </c>
      <c r="G11" s="9">
        <f t="shared" si="0"/>
        <v>1085938</v>
      </c>
      <c r="H11" s="9">
        <f t="shared" si="0"/>
        <v>984941</v>
      </c>
      <c r="I11" s="9">
        <f t="shared" si="0"/>
        <v>1002515</v>
      </c>
      <c r="J11" s="9">
        <f t="shared" si="0"/>
        <v>1026744</v>
      </c>
      <c r="K11" s="9">
        <f t="shared" si="0"/>
        <v>1079277</v>
      </c>
      <c r="L11" s="9">
        <f t="shared" si="0"/>
        <v>1345207</v>
      </c>
      <c r="M11" s="9">
        <f t="shared" si="0"/>
        <v>1474740</v>
      </c>
      <c r="N11" s="9">
        <f t="shared" si="0"/>
        <v>1582559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topLeftCell="D1" workbookViewId="0">
      <selection activeCell="D1"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8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39" t="s">
        <v>21</v>
      </c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ht="22.5" customHeight="1" x14ac:dyDescent="0.25">
      <c r="A5" s="40"/>
      <c r="B5" s="5" t="s">
        <v>13</v>
      </c>
      <c r="C5" s="3">
        <v>1591707</v>
      </c>
      <c r="D5" s="3">
        <v>1313027</v>
      </c>
      <c r="E5" s="3">
        <v>1415037</v>
      </c>
      <c r="F5" s="3">
        <v>1155992</v>
      </c>
      <c r="G5" s="3">
        <v>1015049</v>
      </c>
      <c r="H5" s="3">
        <v>941259</v>
      </c>
      <c r="I5" s="3">
        <v>979438</v>
      </c>
      <c r="J5" s="3">
        <v>986972</v>
      </c>
      <c r="K5" s="3">
        <v>950093</v>
      </c>
      <c r="L5" s="3">
        <v>1071067</v>
      </c>
      <c r="M5" s="3">
        <v>1140173</v>
      </c>
      <c r="N5" s="3">
        <v>1344791</v>
      </c>
    </row>
    <row r="6" spans="1:14" ht="22.5" customHeight="1" x14ac:dyDescent="0.25">
      <c r="A6" s="40"/>
      <c r="B6" s="5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40"/>
      <c r="B7" s="5" t="s">
        <v>15</v>
      </c>
      <c r="C7" s="3">
        <v>105762</v>
      </c>
      <c r="D7" s="3">
        <v>83124</v>
      </c>
      <c r="E7" s="3">
        <v>58953</v>
      </c>
      <c r="F7" s="3">
        <v>89801</v>
      </c>
      <c r="G7" s="3">
        <v>36227</v>
      </c>
      <c r="H7" s="3">
        <v>30035</v>
      </c>
      <c r="I7" s="3">
        <v>34134</v>
      </c>
      <c r="J7" s="3">
        <v>35587</v>
      </c>
      <c r="K7" s="3">
        <v>25576</v>
      </c>
      <c r="L7" s="3">
        <v>80369</v>
      </c>
      <c r="M7" s="3">
        <v>76662</v>
      </c>
      <c r="N7" s="3">
        <v>80344</v>
      </c>
    </row>
    <row r="8" spans="1:14" ht="22.5" customHeight="1" x14ac:dyDescent="0.25">
      <c r="A8" s="40"/>
      <c r="B8" s="5" t="s">
        <v>16</v>
      </c>
      <c r="C8" s="3">
        <v>1118</v>
      </c>
      <c r="D8" s="3">
        <v>881</v>
      </c>
      <c r="E8" s="3">
        <v>1240</v>
      </c>
      <c r="F8" s="3">
        <v>2361</v>
      </c>
      <c r="G8" s="3">
        <v>1436</v>
      </c>
      <c r="H8" s="3">
        <v>1000</v>
      </c>
      <c r="I8" s="3">
        <v>1177</v>
      </c>
      <c r="J8" s="3">
        <v>1292</v>
      </c>
      <c r="K8" s="3">
        <v>1701</v>
      </c>
      <c r="L8" s="3">
        <v>1793</v>
      </c>
      <c r="M8" s="3">
        <v>1271</v>
      </c>
      <c r="N8" s="3">
        <v>1200</v>
      </c>
    </row>
    <row r="9" spans="1:14" ht="22.5" customHeight="1" x14ac:dyDescent="0.25">
      <c r="A9" s="40"/>
      <c r="B9" s="42" t="s">
        <v>19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</row>
    <row r="10" spans="1:14" ht="22.5" customHeight="1" x14ac:dyDescent="0.25">
      <c r="A10" s="41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45" t="s">
        <v>17</v>
      </c>
      <c r="B11" s="46"/>
      <c r="C11" s="9">
        <f>SUM(C5:C8,C10)</f>
        <v>1698587</v>
      </c>
      <c r="D11" s="9">
        <f t="shared" ref="D11:N11" si="0">SUM(D5:D8,D10)</f>
        <v>1397032</v>
      </c>
      <c r="E11" s="9">
        <f t="shared" si="0"/>
        <v>1475230</v>
      </c>
      <c r="F11" s="9">
        <f t="shared" si="0"/>
        <v>1248154</v>
      </c>
      <c r="G11" s="9">
        <f t="shared" si="0"/>
        <v>1052712</v>
      </c>
      <c r="H11" s="9">
        <f t="shared" si="0"/>
        <v>972294</v>
      </c>
      <c r="I11" s="9">
        <f t="shared" si="0"/>
        <v>1014749</v>
      </c>
      <c r="J11" s="9">
        <f t="shared" si="0"/>
        <v>1023851</v>
      </c>
      <c r="K11" s="9">
        <f t="shared" si="0"/>
        <v>977370</v>
      </c>
      <c r="L11" s="9">
        <f t="shared" si="0"/>
        <v>1153229</v>
      </c>
      <c r="M11" s="9">
        <f t="shared" si="0"/>
        <v>1218106</v>
      </c>
      <c r="N11" s="9">
        <f t="shared" si="0"/>
        <v>1426335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zoomScale="70" zoomScaleNormal="70" workbookViewId="0">
      <selection activeCell="B9" sqref="B9:N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8" t="s">
        <v>26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39" t="s">
        <v>27</v>
      </c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ht="22.5" customHeight="1" x14ac:dyDescent="0.25">
      <c r="A5" s="40"/>
      <c r="B5" s="5" t="s">
        <v>13</v>
      </c>
      <c r="C5" s="3">
        <v>1471850</v>
      </c>
      <c r="D5" s="3">
        <v>1209222</v>
      </c>
      <c r="E5" s="3">
        <v>1252027</v>
      </c>
      <c r="F5" s="3">
        <v>1002914</v>
      </c>
      <c r="G5" s="3">
        <v>1001203</v>
      </c>
      <c r="H5" s="3">
        <v>910149</v>
      </c>
      <c r="I5" s="3">
        <v>936450</v>
      </c>
      <c r="J5" s="3">
        <v>1002537</v>
      </c>
      <c r="K5" s="3">
        <v>866352</v>
      </c>
      <c r="L5" s="3">
        <v>1170765</v>
      </c>
      <c r="M5" s="3">
        <v>1134170</v>
      </c>
      <c r="N5" s="3">
        <v>1376401</v>
      </c>
    </row>
    <row r="6" spans="1:14" ht="22.5" customHeight="1" x14ac:dyDescent="0.25">
      <c r="A6" s="40"/>
      <c r="B6" s="5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40"/>
      <c r="B7" s="5" t="s">
        <v>15</v>
      </c>
      <c r="C7" s="3">
        <v>117279</v>
      </c>
      <c r="D7" s="3">
        <v>82173</v>
      </c>
      <c r="E7" s="3">
        <v>33831</v>
      </c>
      <c r="F7" s="3">
        <v>46549</v>
      </c>
      <c r="G7" s="3">
        <v>46470</v>
      </c>
      <c r="H7" s="3">
        <v>29736</v>
      </c>
      <c r="I7" s="3">
        <v>27843</v>
      </c>
      <c r="J7" s="3">
        <v>25785</v>
      </c>
      <c r="K7" s="3">
        <v>43228</v>
      </c>
      <c r="L7" s="3">
        <v>72103</v>
      </c>
      <c r="M7" s="3">
        <v>88832</v>
      </c>
      <c r="N7" s="3">
        <v>110514</v>
      </c>
    </row>
    <row r="8" spans="1:14" ht="22.5" customHeight="1" x14ac:dyDescent="0.25">
      <c r="A8" s="40"/>
      <c r="B8" s="5" t="s">
        <v>16</v>
      </c>
      <c r="C8" s="3">
        <v>965</v>
      </c>
      <c r="D8" s="3">
        <v>941</v>
      </c>
      <c r="E8" s="3">
        <v>1513</v>
      </c>
      <c r="F8" s="3">
        <v>1302</v>
      </c>
      <c r="G8" s="3">
        <v>1288</v>
      </c>
      <c r="H8" s="3">
        <v>1281</v>
      </c>
      <c r="I8" s="3">
        <v>1029</v>
      </c>
      <c r="J8" s="3">
        <v>1162</v>
      </c>
      <c r="K8" s="3">
        <v>1262</v>
      </c>
      <c r="L8" s="3">
        <v>1783</v>
      </c>
      <c r="M8" s="3">
        <v>2178</v>
      </c>
      <c r="N8" s="3">
        <v>1655</v>
      </c>
    </row>
    <row r="9" spans="1:14" ht="22.5" customHeight="1" x14ac:dyDescent="0.25">
      <c r="A9" s="40"/>
      <c r="B9" s="42" t="s">
        <v>19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</row>
    <row r="10" spans="1:14" ht="22.5" customHeight="1" x14ac:dyDescent="0.25">
      <c r="A10" s="41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45" t="s">
        <v>17</v>
      </c>
      <c r="B11" s="46"/>
      <c r="C11" s="9">
        <f>SUM(C5:C8,C10)</f>
        <v>1590094</v>
      </c>
      <c r="D11" s="9">
        <f t="shared" ref="D11:N11" si="0">SUM(D5:D8,D10)</f>
        <v>1292336</v>
      </c>
      <c r="E11" s="9">
        <f t="shared" si="0"/>
        <v>1287371</v>
      </c>
      <c r="F11" s="9">
        <f t="shared" si="0"/>
        <v>1050765</v>
      </c>
      <c r="G11" s="9">
        <f t="shared" si="0"/>
        <v>1048961</v>
      </c>
      <c r="H11" s="9">
        <f t="shared" si="0"/>
        <v>941166</v>
      </c>
      <c r="I11" s="9">
        <f t="shared" si="0"/>
        <v>965322</v>
      </c>
      <c r="J11" s="9">
        <f t="shared" si="0"/>
        <v>1029484</v>
      </c>
      <c r="K11" s="9">
        <f t="shared" si="0"/>
        <v>910842</v>
      </c>
      <c r="L11" s="9">
        <f t="shared" si="0"/>
        <v>1244651</v>
      </c>
      <c r="M11" s="9">
        <f t="shared" si="0"/>
        <v>1225180</v>
      </c>
      <c r="N11" s="9">
        <f t="shared" si="0"/>
        <v>1488570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zoomScale="70" zoomScaleNormal="70" workbookViewId="0">
      <selection activeCell="K25" sqref="K2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8" t="s">
        <v>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39" t="s">
        <v>27</v>
      </c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ht="22.5" customHeight="1" x14ac:dyDescent="0.25">
      <c r="A5" s="40"/>
      <c r="B5" s="5" t="s">
        <v>13</v>
      </c>
      <c r="C5" s="3">
        <v>1396074</v>
      </c>
      <c r="D5" s="3">
        <v>1166860</v>
      </c>
      <c r="E5" s="3">
        <v>1235672</v>
      </c>
      <c r="F5" s="3">
        <v>958622</v>
      </c>
      <c r="G5" s="3">
        <v>937649</v>
      </c>
      <c r="H5" s="3">
        <v>910860</v>
      </c>
      <c r="I5" s="3">
        <v>989284</v>
      </c>
      <c r="J5" s="3">
        <v>850337</v>
      </c>
      <c r="K5" s="3">
        <v>891017</v>
      </c>
      <c r="L5" s="3">
        <v>1004405</v>
      </c>
      <c r="M5" s="3">
        <v>1051892</v>
      </c>
      <c r="N5" s="3">
        <v>1148015</v>
      </c>
    </row>
    <row r="6" spans="1:14" ht="22.5" customHeight="1" x14ac:dyDescent="0.25">
      <c r="A6" s="40"/>
      <c r="B6" s="5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40"/>
      <c r="B7" s="5" t="s">
        <v>15</v>
      </c>
      <c r="C7" s="3">
        <v>82935</v>
      </c>
      <c r="D7" s="3">
        <v>83726</v>
      </c>
      <c r="E7" s="3">
        <v>62698</v>
      </c>
      <c r="F7" s="3">
        <v>54921</v>
      </c>
      <c r="G7" s="3">
        <v>37964</v>
      </c>
      <c r="H7" s="3">
        <v>28039</v>
      </c>
      <c r="I7" s="3">
        <v>35347</v>
      </c>
      <c r="J7" s="3">
        <v>40537</v>
      </c>
      <c r="K7" s="3">
        <v>32682</v>
      </c>
      <c r="L7" s="3">
        <v>55044</v>
      </c>
      <c r="M7" s="3">
        <v>64970</v>
      </c>
      <c r="N7" s="3">
        <v>63036</v>
      </c>
    </row>
    <row r="8" spans="1:14" ht="22.5" customHeight="1" x14ac:dyDescent="0.25">
      <c r="A8" s="40"/>
      <c r="B8" s="5" t="s">
        <v>16</v>
      </c>
      <c r="C8" s="3">
        <v>1130</v>
      </c>
      <c r="D8" s="3">
        <v>6737</v>
      </c>
      <c r="E8" s="3">
        <v>4656</v>
      </c>
      <c r="F8" s="3">
        <v>3597</v>
      </c>
      <c r="G8" s="3">
        <v>3982</v>
      </c>
      <c r="H8" s="3">
        <v>3123</v>
      </c>
      <c r="I8" s="3">
        <v>2762</v>
      </c>
      <c r="J8" s="3">
        <v>2506</v>
      </c>
      <c r="K8" s="3">
        <v>2587</v>
      </c>
      <c r="L8" s="3">
        <v>1764</v>
      </c>
      <c r="M8" s="3">
        <v>5990</v>
      </c>
      <c r="N8" s="3">
        <v>5938</v>
      </c>
    </row>
    <row r="9" spans="1:14" ht="22.5" customHeight="1" x14ac:dyDescent="0.25">
      <c r="A9" s="40"/>
      <c r="B9" s="42" t="s">
        <v>19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</row>
    <row r="10" spans="1:14" ht="22.5" customHeight="1" x14ac:dyDescent="0.25">
      <c r="A10" s="40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41"/>
      <c r="B11" s="10" t="s">
        <v>17</v>
      </c>
      <c r="C11" s="3">
        <f>SUM(C5:C8,C10)</f>
        <v>1480139</v>
      </c>
      <c r="D11" s="3">
        <f t="shared" ref="D11:N11" si="0">SUM(D5:D8,D10)</f>
        <v>1257323</v>
      </c>
      <c r="E11" s="3">
        <f t="shared" si="0"/>
        <v>1303026</v>
      </c>
      <c r="F11" s="3">
        <f t="shared" si="0"/>
        <v>1017140</v>
      </c>
      <c r="G11" s="3">
        <f t="shared" si="0"/>
        <v>979595</v>
      </c>
      <c r="H11" s="3">
        <f t="shared" si="0"/>
        <v>942022</v>
      </c>
      <c r="I11" s="3">
        <f t="shared" si="0"/>
        <v>1027393</v>
      </c>
      <c r="J11" s="3">
        <f t="shared" si="0"/>
        <v>893380</v>
      </c>
      <c r="K11" s="3">
        <f t="shared" si="0"/>
        <v>926286</v>
      </c>
      <c r="L11" s="3">
        <f t="shared" si="0"/>
        <v>1061213</v>
      </c>
      <c r="M11" s="3">
        <f t="shared" si="0"/>
        <v>1122852</v>
      </c>
      <c r="N11" s="3">
        <f t="shared" si="0"/>
        <v>1216989</v>
      </c>
    </row>
    <row r="12" spans="1:14" ht="22.5" customHeight="1" x14ac:dyDescent="0.25">
      <c r="A12" s="49" t="s">
        <v>29</v>
      </c>
      <c r="B12" s="11" t="s">
        <v>13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22.5" customHeight="1" x14ac:dyDescent="0.25">
      <c r="A13" s="49"/>
      <c r="B13" s="11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49"/>
      <c r="B14" s="11" t="s">
        <v>15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customHeight="1" x14ac:dyDescent="0.25">
      <c r="A15" s="49"/>
      <c r="B15" s="11" t="s">
        <v>16</v>
      </c>
      <c r="C15" s="3"/>
      <c r="D15" s="3"/>
      <c r="E15" s="3"/>
      <c r="F15" s="3"/>
      <c r="G15" s="3"/>
      <c r="H15" s="3"/>
      <c r="I15" s="3"/>
      <c r="J15" s="3">
        <v>457</v>
      </c>
      <c r="K15" s="3">
        <v>359</v>
      </c>
      <c r="L15" s="3">
        <v>470</v>
      </c>
      <c r="M15" s="3">
        <v>510</v>
      </c>
      <c r="N15" s="3">
        <v>435</v>
      </c>
    </row>
    <row r="16" spans="1:14" ht="22.5" customHeight="1" x14ac:dyDescent="0.25">
      <c r="A16" s="49"/>
      <c r="B16" s="47" t="s">
        <v>19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8"/>
    </row>
    <row r="17" spans="1:14" ht="22.5" customHeight="1" x14ac:dyDescent="0.25">
      <c r="A17" s="49"/>
      <c r="B17" s="1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49"/>
      <c r="B18" s="10" t="s">
        <v>17</v>
      </c>
      <c r="C18" s="3">
        <f>SUM(C12:C15,C17)</f>
        <v>0</v>
      </c>
      <c r="D18" s="3">
        <f t="shared" ref="D18:N18" si="1">SUM(D12:D15,D17)</f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  <c r="H18" s="3">
        <f t="shared" si="1"/>
        <v>0</v>
      </c>
      <c r="I18" s="3">
        <f t="shared" si="1"/>
        <v>0</v>
      </c>
      <c r="J18" s="3">
        <f t="shared" si="1"/>
        <v>457</v>
      </c>
      <c r="K18" s="3">
        <f t="shared" si="1"/>
        <v>359</v>
      </c>
      <c r="L18" s="3">
        <f t="shared" si="1"/>
        <v>470</v>
      </c>
      <c r="M18" s="3">
        <f t="shared" si="1"/>
        <v>510</v>
      </c>
      <c r="N18" s="3">
        <f t="shared" si="1"/>
        <v>435</v>
      </c>
    </row>
    <row r="19" spans="1:14" ht="22.5" customHeight="1" x14ac:dyDescent="0.25">
      <c r="A19" s="45" t="s">
        <v>17</v>
      </c>
      <c r="B19" s="46"/>
      <c r="C19" s="9">
        <f t="shared" ref="C19:N19" si="2">SUM(C5:C8,C10,C12:C15,C17)</f>
        <v>1480139</v>
      </c>
      <c r="D19" s="9">
        <f t="shared" si="2"/>
        <v>1257323</v>
      </c>
      <c r="E19" s="9">
        <f t="shared" si="2"/>
        <v>1303026</v>
      </c>
      <c r="F19" s="9">
        <f t="shared" si="2"/>
        <v>1017140</v>
      </c>
      <c r="G19" s="9">
        <f t="shared" si="2"/>
        <v>979595</v>
      </c>
      <c r="H19" s="9">
        <f t="shared" si="2"/>
        <v>942022</v>
      </c>
      <c r="I19" s="9">
        <f t="shared" si="2"/>
        <v>1027393</v>
      </c>
      <c r="J19" s="9">
        <f t="shared" si="2"/>
        <v>893837</v>
      </c>
      <c r="K19" s="9">
        <f t="shared" si="2"/>
        <v>926645</v>
      </c>
      <c r="L19" s="9">
        <f t="shared" si="2"/>
        <v>1061683</v>
      </c>
      <c r="M19" s="9">
        <f t="shared" si="2"/>
        <v>1123362</v>
      </c>
      <c r="N19" s="9">
        <f t="shared" si="2"/>
        <v>1217424</v>
      </c>
    </row>
  </sheetData>
  <mergeCells count="7">
    <mergeCell ref="A2:N2"/>
    <mergeCell ref="B4:N4"/>
    <mergeCell ref="B9:N9"/>
    <mergeCell ref="A19:B19"/>
    <mergeCell ref="B16:N16"/>
    <mergeCell ref="A4:A11"/>
    <mergeCell ref="A12:A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topLeftCell="A10" zoomScale="70" zoomScaleNormal="70" workbookViewId="0">
      <selection activeCell="Q35" sqref="Q3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8" t="s">
        <v>30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39" t="s">
        <v>27</v>
      </c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ht="22.5" customHeight="1" x14ac:dyDescent="0.25">
      <c r="A5" s="40"/>
      <c r="B5" s="13" t="s">
        <v>13</v>
      </c>
      <c r="C5" s="3">
        <v>1362751</v>
      </c>
      <c r="D5" s="3">
        <v>1084536</v>
      </c>
      <c r="E5" s="3">
        <v>1216762</v>
      </c>
      <c r="F5" s="3">
        <v>608254</v>
      </c>
      <c r="G5" s="3">
        <v>884435</v>
      </c>
      <c r="H5" s="3">
        <v>869610</v>
      </c>
      <c r="I5" s="3">
        <f>690786+307609</f>
        <v>998395</v>
      </c>
      <c r="J5" s="3">
        <v>909965</v>
      </c>
      <c r="K5" s="3">
        <v>746666</v>
      </c>
      <c r="L5" s="3">
        <v>926130</v>
      </c>
      <c r="M5" s="3">
        <v>1031810</v>
      </c>
      <c r="N5" s="3">
        <v>1197515</v>
      </c>
    </row>
    <row r="6" spans="1:14" ht="22.5" customHeight="1" x14ac:dyDescent="0.25">
      <c r="A6" s="40"/>
      <c r="B6" s="13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40"/>
      <c r="B7" s="13" t="s">
        <v>15</v>
      </c>
      <c r="C7" s="3">
        <v>57830</v>
      </c>
      <c r="D7" s="3">
        <v>61811</v>
      </c>
      <c r="E7" s="3">
        <v>53745</v>
      </c>
      <c r="F7" s="3">
        <v>47648</v>
      </c>
      <c r="G7" s="3">
        <v>7689</v>
      </c>
      <c r="H7" s="3">
        <v>19123</v>
      </c>
      <c r="I7" s="3">
        <v>26242</v>
      </c>
      <c r="J7" s="3">
        <v>21165</v>
      </c>
      <c r="K7" s="3">
        <v>23167</v>
      </c>
      <c r="L7" s="3">
        <v>42438</v>
      </c>
      <c r="M7" s="3">
        <v>41757</v>
      </c>
      <c r="N7" s="3">
        <v>49883</v>
      </c>
    </row>
    <row r="8" spans="1:14" ht="22.5" customHeight="1" x14ac:dyDescent="0.25">
      <c r="A8" s="40"/>
      <c r="B8" s="13" t="s">
        <v>16</v>
      </c>
      <c r="C8" s="3">
        <v>5497</v>
      </c>
      <c r="D8" s="3">
        <v>5744</v>
      </c>
      <c r="E8" s="3">
        <v>4693</v>
      </c>
      <c r="F8" s="3">
        <v>3804</v>
      </c>
      <c r="G8" s="3">
        <v>3556</v>
      </c>
      <c r="H8" s="3">
        <v>2524</v>
      </c>
      <c r="I8" s="3">
        <v>2925</v>
      </c>
      <c r="J8" s="3">
        <v>3346</v>
      </c>
      <c r="K8" s="3">
        <v>3555</v>
      </c>
      <c r="L8" s="3">
        <v>4137</v>
      </c>
      <c r="M8" s="3">
        <v>5591</v>
      </c>
      <c r="N8" s="3">
        <v>5054</v>
      </c>
    </row>
    <row r="9" spans="1:14" ht="22.5" customHeight="1" x14ac:dyDescent="0.25">
      <c r="A9" s="40"/>
      <c r="B9" s="42" t="s">
        <v>19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</row>
    <row r="10" spans="1:14" ht="22.5" customHeight="1" x14ac:dyDescent="0.25">
      <c r="A10" s="40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41"/>
      <c r="B11" s="10" t="s">
        <v>17</v>
      </c>
      <c r="C11" s="3">
        <f>SUM(C5:C8)</f>
        <v>1426078</v>
      </c>
      <c r="D11" s="3">
        <f t="shared" ref="D11:N11" si="0">SUM(D5:D8,D10)</f>
        <v>1152091</v>
      </c>
      <c r="E11" s="3">
        <f t="shared" si="0"/>
        <v>1275200</v>
      </c>
      <c r="F11" s="3">
        <f t="shared" si="0"/>
        <v>659706</v>
      </c>
      <c r="G11" s="3">
        <f t="shared" si="0"/>
        <v>895680</v>
      </c>
      <c r="H11" s="3">
        <f t="shared" si="0"/>
        <v>891257</v>
      </c>
      <c r="I11" s="3">
        <f>SUM(I5:I8,I10)</f>
        <v>1027562</v>
      </c>
      <c r="J11" s="3">
        <f t="shared" si="0"/>
        <v>934476</v>
      </c>
      <c r="K11" s="3">
        <f t="shared" si="0"/>
        <v>773388</v>
      </c>
      <c r="L11" s="3">
        <f t="shared" si="0"/>
        <v>972705</v>
      </c>
      <c r="M11" s="3">
        <f>SUM(M5:M8,M10)</f>
        <v>1079158</v>
      </c>
      <c r="N11" s="3">
        <f t="shared" si="0"/>
        <v>1252452</v>
      </c>
    </row>
    <row r="12" spans="1:14" ht="22.5" customHeight="1" x14ac:dyDescent="0.25">
      <c r="A12" s="49" t="s">
        <v>29</v>
      </c>
      <c r="B12" s="12" t="s">
        <v>13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22.5" customHeight="1" x14ac:dyDescent="0.25">
      <c r="A13" s="49"/>
      <c r="B13" s="12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49"/>
      <c r="B14" s="12" t="s">
        <v>15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customHeight="1" x14ac:dyDescent="0.25">
      <c r="A15" s="49"/>
      <c r="B15" s="12" t="s">
        <v>16</v>
      </c>
      <c r="C15" s="3">
        <v>401</v>
      </c>
      <c r="D15" s="3">
        <v>447</v>
      </c>
      <c r="E15" s="3">
        <v>380</v>
      </c>
      <c r="F15" s="3">
        <v>349</v>
      </c>
      <c r="G15" s="3">
        <v>264</v>
      </c>
      <c r="H15" s="3">
        <v>315</v>
      </c>
      <c r="I15" s="3">
        <v>402</v>
      </c>
      <c r="J15" s="3">
        <v>639</v>
      </c>
      <c r="K15" s="3">
        <v>449</v>
      </c>
      <c r="L15" s="3">
        <v>269</v>
      </c>
      <c r="M15" s="3">
        <v>426</v>
      </c>
      <c r="N15" s="3">
        <v>428</v>
      </c>
    </row>
    <row r="16" spans="1:14" ht="22.5" customHeight="1" x14ac:dyDescent="0.25">
      <c r="A16" s="49"/>
      <c r="B16" s="47" t="s">
        <v>19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8"/>
    </row>
    <row r="17" spans="1:14" ht="22.5" customHeight="1" x14ac:dyDescent="0.25">
      <c r="A17" s="49"/>
      <c r="B17" s="1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49"/>
      <c r="B18" s="10" t="s">
        <v>17</v>
      </c>
      <c r="C18" s="3">
        <f>SUM(C12:C15,C17)</f>
        <v>401</v>
      </c>
      <c r="D18" s="3">
        <f t="shared" ref="D18:N18" si="1">SUM(D12:D15,D17)</f>
        <v>447</v>
      </c>
      <c r="E18" s="3">
        <f t="shared" si="1"/>
        <v>380</v>
      </c>
      <c r="F18" s="3">
        <f t="shared" si="1"/>
        <v>349</v>
      </c>
      <c r="G18" s="3">
        <f t="shared" si="1"/>
        <v>264</v>
      </c>
      <c r="H18" s="3">
        <f t="shared" si="1"/>
        <v>315</v>
      </c>
      <c r="I18" s="3">
        <f>SUM(I12:I15,I17)</f>
        <v>402</v>
      </c>
      <c r="J18" s="3">
        <f t="shared" si="1"/>
        <v>639</v>
      </c>
      <c r="K18" s="3">
        <f t="shared" si="1"/>
        <v>449</v>
      </c>
      <c r="L18" s="3">
        <f t="shared" si="1"/>
        <v>269</v>
      </c>
      <c r="M18" s="3">
        <f t="shared" si="1"/>
        <v>426</v>
      </c>
      <c r="N18" s="3">
        <f t="shared" si="1"/>
        <v>428</v>
      </c>
    </row>
    <row r="19" spans="1:14" ht="22.5" customHeight="1" x14ac:dyDescent="0.25">
      <c r="A19" s="50" t="s">
        <v>17</v>
      </c>
      <c r="B19" s="48"/>
      <c r="C19" s="3">
        <f>SUM(C5:C8,C10,C12:C15,C17)</f>
        <v>1426479</v>
      </c>
      <c r="D19" s="3">
        <f t="shared" ref="D19:N19" si="2">SUM(D5:D8,D10,D12:D15,D17)</f>
        <v>1152538</v>
      </c>
      <c r="E19" s="3">
        <f t="shared" si="2"/>
        <v>1275580</v>
      </c>
      <c r="F19" s="3">
        <f t="shared" si="2"/>
        <v>660055</v>
      </c>
      <c r="G19" s="3">
        <f t="shared" si="2"/>
        <v>895944</v>
      </c>
      <c r="H19" s="3">
        <f t="shared" si="2"/>
        <v>891572</v>
      </c>
      <c r="I19" s="3">
        <f>SUM(I5:I8,I10,I12:I15,I17)</f>
        <v>1027964</v>
      </c>
      <c r="J19" s="3">
        <f t="shared" si="2"/>
        <v>935115</v>
      </c>
      <c r="K19" s="3">
        <f t="shared" si="2"/>
        <v>773837</v>
      </c>
      <c r="L19" s="3">
        <f t="shared" si="2"/>
        <v>972974</v>
      </c>
      <c r="M19" s="3">
        <f t="shared" si="2"/>
        <v>1079584</v>
      </c>
      <c r="N19" s="3">
        <f t="shared" si="2"/>
        <v>1252880</v>
      </c>
    </row>
    <row r="20" spans="1:14" ht="22.5" customHeight="1" x14ac:dyDescent="0.25">
      <c r="A20" s="39" t="s">
        <v>31</v>
      </c>
      <c r="B20" s="42" t="s">
        <v>18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4"/>
    </row>
    <row r="21" spans="1:14" ht="22.5" customHeight="1" x14ac:dyDescent="0.25">
      <c r="A21" s="40"/>
      <c r="B21" s="14" t="s">
        <v>13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2.5" customHeight="1" x14ac:dyDescent="0.25">
      <c r="A22" s="40"/>
      <c r="B22" s="14" t="s">
        <v>14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22.5" customHeight="1" x14ac:dyDescent="0.25">
      <c r="A23" s="40"/>
      <c r="B23" s="14" t="s">
        <v>15</v>
      </c>
      <c r="C23" s="3">
        <v>1315</v>
      </c>
      <c r="D23" s="3">
        <v>869</v>
      </c>
      <c r="E23" s="3">
        <v>1355</v>
      </c>
      <c r="F23" s="3">
        <v>1027</v>
      </c>
      <c r="G23" s="3">
        <v>139</v>
      </c>
      <c r="H23" s="3">
        <v>183</v>
      </c>
      <c r="I23" s="3">
        <v>512</v>
      </c>
      <c r="J23" s="3">
        <v>348</v>
      </c>
      <c r="K23" s="3">
        <v>366</v>
      </c>
      <c r="L23" s="3">
        <v>483</v>
      </c>
      <c r="M23" s="3">
        <v>1011</v>
      </c>
      <c r="N23" s="3">
        <v>2060</v>
      </c>
    </row>
    <row r="24" spans="1:14" ht="22.5" customHeight="1" x14ac:dyDescent="0.25">
      <c r="A24" s="40"/>
      <c r="B24" s="14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22.5" customHeight="1" x14ac:dyDescent="0.25">
      <c r="A25" s="40"/>
      <c r="B25" s="42" t="s">
        <v>19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4"/>
    </row>
    <row r="26" spans="1:14" ht="22.5" customHeight="1" x14ac:dyDescent="0.25">
      <c r="A26" s="40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22.5" customHeight="1" x14ac:dyDescent="0.25">
      <c r="A27" s="41"/>
      <c r="B27" s="15" t="s">
        <v>17</v>
      </c>
      <c r="C27" s="9">
        <f>SUM(C21:C24)</f>
        <v>1315</v>
      </c>
      <c r="D27" s="9">
        <f t="shared" ref="D27:L27" si="3">SUM(D21:D24)</f>
        <v>869</v>
      </c>
      <c r="E27" s="9">
        <f t="shared" si="3"/>
        <v>1355</v>
      </c>
      <c r="F27" s="9">
        <f t="shared" si="3"/>
        <v>1027</v>
      </c>
      <c r="G27" s="9">
        <f t="shared" si="3"/>
        <v>139</v>
      </c>
      <c r="H27" s="9">
        <f t="shared" si="3"/>
        <v>183</v>
      </c>
      <c r="I27" s="9">
        <f t="shared" si="3"/>
        <v>512</v>
      </c>
      <c r="J27" s="9">
        <f t="shared" si="3"/>
        <v>348</v>
      </c>
      <c r="K27" s="9">
        <f t="shared" si="3"/>
        <v>366</v>
      </c>
      <c r="L27" s="9">
        <f t="shared" si="3"/>
        <v>483</v>
      </c>
      <c r="M27" s="9">
        <f t="shared" ref="M27:N27" si="4">SUM(M5:M8,M12:M15,M21:M24)</f>
        <v>1080595</v>
      </c>
      <c r="N27" s="9">
        <f t="shared" si="4"/>
        <v>1254940</v>
      </c>
    </row>
    <row r="28" spans="1:14" ht="22.5" customHeight="1" x14ac:dyDescent="0.25">
      <c r="A28" s="39" t="s">
        <v>32</v>
      </c>
      <c r="B28" s="42" t="s">
        <v>18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4"/>
    </row>
    <row r="29" spans="1:14" ht="22.5" customHeight="1" x14ac:dyDescent="0.25">
      <c r="A29" s="40"/>
      <c r="B29" s="16" t="s">
        <v>13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22.5" customHeight="1" x14ac:dyDescent="0.25">
      <c r="A30" s="40"/>
      <c r="B30" s="16" t="s">
        <v>14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22.5" customHeight="1" x14ac:dyDescent="0.25">
      <c r="A31" s="40"/>
      <c r="B31" s="16" t="s">
        <v>15</v>
      </c>
      <c r="C31" s="3">
        <v>13240</v>
      </c>
      <c r="D31" s="3">
        <v>0</v>
      </c>
      <c r="E31" s="3">
        <v>520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</row>
    <row r="32" spans="1:14" ht="22.5" customHeight="1" x14ac:dyDescent="0.25">
      <c r="A32" s="40"/>
      <c r="B32" s="16" t="s">
        <v>16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22.5" customHeight="1" x14ac:dyDescent="0.25">
      <c r="A33" s="40"/>
      <c r="B33" s="42" t="s">
        <v>19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4"/>
    </row>
    <row r="34" spans="1:14" ht="22.5" customHeight="1" x14ac:dyDescent="0.25">
      <c r="A34" s="40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22.5" customHeight="1" x14ac:dyDescent="0.25">
      <c r="A35" s="41"/>
      <c r="B35" s="15" t="s">
        <v>17</v>
      </c>
      <c r="C35" s="9">
        <f>SUM(C5:C8,C12:C15,C21:C24,C29:C32)</f>
        <v>1441034</v>
      </c>
      <c r="D35" s="9">
        <f t="shared" ref="D35:L35" si="5">SUM(D5:D8,D12:D15,D21:D24,D29:D32)</f>
        <v>1153407</v>
      </c>
      <c r="E35" s="9">
        <f t="shared" si="5"/>
        <v>1277455</v>
      </c>
      <c r="F35" s="9">
        <f t="shared" si="5"/>
        <v>661082</v>
      </c>
      <c r="G35" s="9">
        <f t="shared" si="5"/>
        <v>896083</v>
      </c>
      <c r="H35" s="9">
        <f t="shared" si="5"/>
        <v>891755</v>
      </c>
      <c r="I35" s="9">
        <f t="shared" si="5"/>
        <v>1028476</v>
      </c>
      <c r="J35" s="9">
        <f t="shared" si="5"/>
        <v>935463</v>
      </c>
      <c r="K35" s="9">
        <f t="shared" si="5"/>
        <v>774203</v>
      </c>
      <c r="L35" s="9">
        <f t="shared" si="5"/>
        <v>973457</v>
      </c>
      <c r="M35" s="9">
        <f>SUM(M5:M8,M12:M15,M21:M24,M29:M32)</f>
        <v>1080595</v>
      </c>
      <c r="N35" s="9">
        <f>SUM(N5:N8,N12:N15,N21:N24,N29:N32)</f>
        <v>1254940</v>
      </c>
    </row>
  </sheetData>
  <mergeCells count="13">
    <mergeCell ref="A19:B19"/>
    <mergeCell ref="A2:N2"/>
    <mergeCell ref="A4:A11"/>
    <mergeCell ref="B4:N4"/>
    <mergeCell ref="B9:N9"/>
    <mergeCell ref="A12:A18"/>
    <mergeCell ref="B16:N16"/>
    <mergeCell ref="A28:A35"/>
    <mergeCell ref="B28:N28"/>
    <mergeCell ref="B33:N33"/>
    <mergeCell ref="A20:A27"/>
    <mergeCell ref="B20:N20"/>
    <mergeCell ref="B25:N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topLeftCell="A16" zoomScale="60" zoomScaleNormal="60" workbookViewId="0">
      <selection activeCell="Q35" sqref="Q3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0.7109375" style="1" customWidth="1"/>
    <col min="15" max="15" width="10.85546875" style="22" customWidth="1"/>
    <col min="16" max="16" width="9.140625" style="1"/>
    <col min="17" max="17" width="10.42578125" style="22" bestFit="1" customWidth="1"/>
    <col min="18" max="16384" width="9.140625" style="1"/>
  </cols>
  <sheetData>
    <row r="2" spans="1:17" ht="30" customHeight="1" x14ac:dyDescent="0.25">
      <c r="A2" s="38" t="s">
        <v>33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7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23"/>
      <c r="Q3" s="23"/>
    </row>
    <row r="4" spans="1:17" ht="22.5" customHeight="1" x14ac:dyDescent="0.25">
      <c r="A4" s="39" t="s">
        <v>27</v>
      </c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7" ht="22.5" customHeight="1" x14ac:dyDescent="0.25">
      <c r="A5" s="40"/>
      <c r="B5" s="18" t="s">
        <v>13</v>
      </c>
      <c r="C5" s="3">
        <v>1220185</v>
      </c>
      <c r="D5" s="3">
        <v>1050514</v>
      </c>
      <c r="E5" s="3">
        <v>1116069</v>
      </c>
      <c r="F5" s="3">
        <v>916586</v>
      </c>
      <c r="G5" s="3">
        <v>848020</v>
      </c>
      <c r="H5" s="3">
        <v>858963</v>
      </c>
      <c r="I5" s="3">
        <v>933321</v>
      </c>
      <c r="J5" s="3">
        <f>222558+726247</f>
        <v>948805</v>
      </c>
      <c r="K5" s="3">
        <v>966979</v>
      </c>
      <c r="L5" s="3">
        <v>922934</v>
      </c>
      <c r="M5" s="3">
        <v>1145905</v>
      </c>
      <c r="N5" s="3">
        <v>1310680</v>
      </c>
      <c r="O5" s="22">
        <f>N5/M5</f>
        <v>1.1437946426623498</v>
      </c>
      <c r="Q5" s="21">
        <f>AVERAGE(C5:N5)</f>
        <v>1019913.4166666666</v>
      </c>
    </row>
    <row r="6" spans="1:17" ht="22.5" customHeight="1" x14ac:dyDescent="0.25">
      <c r="A6" s="40"/>
      <c r="B6" s="18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Q6" s="21"/>
    </row>
    <row r="7" spans="1:17" ht="22.5" customHeight="1" x14ac:dyDescent="0.25">
      <c r="A7" s="40"/>
      <c r="B7" s="18" t="s">
        <v>15</v>
      </c>
      <c r="C7" s="3">
        <v>55284</v>
      </c>
      <c r="D7" s="3">
        <v>59031</v>
      </c>
      <c r="E7" s="3">
        <v>32554</v>
      </c>
      <c r="F7" s="3">
        <v>51577</v>
      </c>
      <c r="G7" s="3">
        <v>41120</v>
      </c>
      <c r="H7" s="3">
        <v>35849</v>
      </c>
      <c r="I7" s="3">
        <v>31043</v>
      </c>
      <c r="J7" s="3">
        <v>23876</v>
      </c>
      <c r="K7" s="3">
        <v>30819</v>
      </c>
      <c r="L7" s="3">
        <v>29029</v>
      </c>
      <c r="M7" s="3">
        <v>45802</v>
      </c>
      <c r="N7" s="3">
        <v>44826</v>
      </c>
      <c r="O7" s="22">
        <f t="shared" ref="O7:O8" si="0">N7/M7</f>
        <v>0.97869088686083572</v>
      </c>
      <c r="Q7" s="21">
        <f t="shared" ref="Q7:Q15" si="1">AVERAGE(C7:N7)</f>
        <v>40067.5</v>
      </c>
    </row>
    <row r="8" spans="1:17" ht="22.5" customHeight="1" x14ac:dyDescent="0.25">
      <c r="A8" s="40"/>
      <c r="B8" s="18" t="s">
        <v>16</v>
      </c>
      <c r="C8" s="3">
        <v>3816</v>
      </c>
      <c r="D8" s="3">
        <v>10782</v>
      </c>
      <c r="E8" s="3">
        <v>4708</v>
      </c>
      <c r="F8" s="3">
        <v>4737</v>
      </c>
      <c r="G8" s="3">
        <v>2714</v>
      </c>
      <c r="H8" s="3">
        <v>2361</v>
      </c>
      <c r="I8" s="3">
        <v>2092</v>
      </c>
      <c r="J8" s="3">
        <v>2603</v>
      </c>
      <c r="K8" s="3">
        <v>2922</v>
      </c>
      <c r="L8" s="3">
        <v>2808</v>
      </c>
      <c r="M8" s="3">
        <v>5267</v>
      </c>
      <c r="N8" s="3">
        <v>5151</v>
      </c>
      <c r="O8" s="22">
        <f t="shared" si="0"/>
        <v>0.97797607746345172</v>
      </c>
      <c r="Q8" s="21">
        <f t="shared" si="1"/>
        <v>4163.416666666667</v>
      </c>
    </row>
    <row r="9" spans="1:17" ht="22.5" customHeight="1" x14ac:dyDescent="0.25">
      <c r="A9" s="40"/>
      <c r="B9" s="42" t="s">
        <v>19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  <c r="Q9" s="21"/>
    </row>
    <row r="10" spans="1:17" ht="22.5" customHeight="1" x14ac:dyDescent="0.25">
      <c r="A10" s="40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Q10" s="21"/>
    </row>
    <row r="11" spans="1:17" ht="22.5" customHeight="1" x14ac:dyDescent="0.25">
      <c r="A11" s="41"/>
      <c r="B11" s="10" t="s">
        <v>17</v>
      </c>
      <c r="C11" s="9">
        <f>SUM(C5:C8)</f>
        <v>1279285</v>
      </c>
      <c r="D11" s="9">
        <f t="shared" ref="D11:N11" si="2">SUM(D5:D8,D10)</f>
        <v>1120327</v>
      </c>
      <c r="E11" s="9">
        <f t="shared" si="2"/>
        <v>1153331</v>
      </c>
      <c r="F11" s="9">
        <f t="shared" si="2"/>
        <v>972900</v>
      </c>
      <c r="G11" s="9">
        <f t="shared" si="2"/>
        <v>891854</v>
      </c>
      <c r="H11" s="9">
        <f t="shared" si="2"/>
        <v>897173</v>
      </c>
      <c r="I11" s="9">
        <f>SUM(I5:I8,I10)</f>
        <v>966456</v>
      </c>
      <c r="J11" s="9">
        <f t="shared" si="2"/>
        <v>975284</v>
      </c>
      <c r="K11" s="9">
        <f t="shared" si="2"/>
        <v>1000720</v>
      </c>
      <c r="L11" s="9">
        <f t="shared" si="2"/>
        <v>954771</v>
      </c>
      <c r="M11" s="9">
        <f>SUM(M5:M8,M10)</f>
        <v>1196974</v>
      </c>
      <c r="N11" s="9">
        <f t="shared" si="2"/>
        <v>1360657</v>
      </c>
      <c r="Q11" s="21"/>
    </row>
    <row r="12" spans="1:17" ht="22.5" customHeight="1" x14ac:dyDescent="0.25">
      <c r="A12" s="49" t="s">
        <v>29</v>
      </c>
      <c r="B12" s="17" t="s">
        <v>13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Q12" s="21"/>
    </row>
    <row r="13" spans="1:17" ht="22.5" customHeight="1" x14ac:dyDescent="0.25">
      <c r="A13" s="49"/>
      <c r="B13" s="17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Q13" s="21"/>
    </row>
    <row r="14" spans="1:17" ht="22.5" customHeight="1" x14ac:dyDescent="0.25">
      <c r="A14" s="49"/>
      <c r="B14" s="17" t="s">
        <v>15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Q14" s="21"/>
    </row>
    <row r="15" spans="1:17" ht="22.5" customHeight="1" x14ac:dyDescent="0.25">
      <c r="A15" s="49"/>
      <c r="B15" s="17" t="s">
        <v>16</v>
      </c>
      <c r="C15" s="3">
        <v>399</v>
      </c>
      <c r="D15" s="3">
        <v>565</v>
      </c>
      <c r="E15" s="3">
        <v>387</v>
      </c>
      <c r="F15" s="3">
        <v>474</v>
      </c>
      <c r="G15" s="3">
        <v>412</v>
      </c>
      <c r="H15" s="3">
        <v>465</v>
      </c>
      <c r="I15" s="3">
        <v>450</v>
      </c>
      <c r="J15" s="3">
        <v>450</v>
      </c>
      <c r="K15" s="3">
        <v>402</v>
      </c>
      <c r="L15" s="3">
        <v>748</v>
      </c>
      <c r="M15" s="3">
        <v>284</v>
      </c>
      <c r="N15" s="3">
        <f>[1]декабрь!$O$43+[1]декабрь!$O$44</f>
        <v>466</v>
      </c>
      <c r="O15" s="22">
        <f>N15/M15</f>
        <v>1.6408450704225352</v>
      </c>
      <c r="Q15" s="21">
        <f t="shared" si="1"/>
        <v>458.5</v>
      </c>
    </row>
    <row r="16" spans="1:17" ht="22.5" customHeight="1" x14ac:dyDescent="0.25">
      <c r="A16" s="49"/>
      <c r="B16" s="47" t="s">
        <v>19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8"/>
      <c r="Q16" s="21"/>
    </row>
    <row r="17" spans="1:17" ht="22.5" customHeight="1" x14ac:dyDescent="0.25">
      <c r="A17" s="49"/>
      <c r="B17" s="1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Q17" s="21"/>
    </row>
    <row r="18" spans="1:17" ht="22.5" customHeight="1" x14ac:dyDescent="0.25">
      <c r="A18" s="49"/>
      <c r="B18" s="10" t="s">
        <v>17</v>
      </c>
      <c r="C18" s="9">
        <f>SUM(C12:C15,C17)</f>
        <v>399</v>
      </c>
      <c r="D18" s="9">
        <f t="shared" ref="D18:N18" si="3">SUM(D12:D15,D17)</f>
        <v>565</v>
      </c>
      <c r="E18" s="9">
        <f t="shared" si="3"/>
        <v>387</v>
      </c>
      <c r="F18" s="9">
        <f t="shared" si="3"/>
        <v>474</v>
      </c>
      <c r="G18" s="9">
        <f t="shared" si="3"/>
        <v>412</v>
      </c>
      <c r="H18" s="9">
        <f t="shared" si="3"/>
        <v>465</v>
      </c>
      <c r="I18" s="9">
        <f>SUM(I12:I15,I17)</f>
        <v>450</v>
      </c>
      <c r="J18" s="9">
        <v>480</v>
      </c>
      <c r="K18" s="9">
        <f t="shared" si="3"/>
        <v>402</v>
      </c>
      <c r="L18" s="9">
        <f t="shared" si="3"/>
        <v>748</v>
      </c>
      <c r="M18" s="9">
        <f t="shared" si="3"/>
        <v>284</v>
      </c>
      <c r="N18" s="9">
        <f t="shared" si="3"/>
        <v>466</v>
      </c>
      <c r="Q18" s="21"/>
    </row>
    <row r="19" spans="1:17" ht="22.5" customHeight="1" x14ac:dyDescent="0.25">
      <c r="A19" s="50" t="s">
        <v>17</v>
      </c>
      <c r="B19" s="48"/>
      <c r="C19" s="9">
        <f>SUM(C5:C8,C10,C12:C15,C17)</f>
        <v>1279684</v>
      </c>
      <c r="D19" s="9">
        <f t="shared" ref="D19:N19" si="4">SUM(D5:D8,D10,D12:D15,D17)</f>
        <v>1120892</v>
      </c>
      <c r="E19" s="9">
        <f t="shared" si="4"/>
        <v>1153718</v>
      </c>
      <c r="F19" s="9">
        <f t="shared" si="4"/>
        <v>973374</v>
      </c>
      <c r="G19" s="9">
        <f t="shared" si="4"/>
        <v>892266</v>
      </c>
      <c r="H19" s="9">
        <f t="shared" si="4"/>
        <v>897638</v>
      </c>
      <c r="I19" s="9">
        <f>SUM(I5:I8,I10,I12:I15,I17)</f>
        <v>966906</v>
      </c>
      <c r="J19" s="9">
        <f t="shared" si="4"/>
        <v>975734</v>
      </c>
      <c r="K19" s="9">
        <f t="shared" si="4"/>
        <v>1001122</v>
      </c>
      <c r="L19" s="9">
        <f t="shared" si="4"/>
        <v>955519</v>
      </c>
      <c r="M19" s="9">
        <f t="shared" si="4"/>
        <v>1197258</v>
      </c>
      <c r="N19" s="9">
        <f t="shared" si="4"/>
        <v>1361123</v>
      </c>
      <c r="Q19" s="21"/>
    </row>
    <row r="20" spans="1:17" ht="22.5" customHeight="1" x14ac:dyDescent="0.25">
      <c r="A20" s="39" t="s">
        <v>31</v>
      </c>
      <c r="B20" s="42" t="s">
        <v>18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4"/>
      <c r="Q20" s="21"/>
    </row>
    <row r="21" spans="1:17" ht="22.5" customHeight="1" x14ac:dyDescent="0.25">
      <c r="A21" s="40"/>
      <c r="B21" s="18" t="s">
        <v>13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Q21" s="21"/>
    </row>
    <row r="22" spans="1:17" ht="22.5" customHeight="1" x14ac:dyDescent="0.25">
      <c r="A22" s="40"/>
      <c r="B22" s="18" t="s">
        <v>14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Q22" s="21"/>
    </row>
    <row r="23" spans="1:17" ht="22.5" customHeight="1" x14ac:dyDescent="0.25">
      <c r="A23" s="40"/>
      <c r="B23" s="18" t="s">
        <v>15</v>
      </c>
      <c r="C23" s="3">
        <v>1286</v>
      </c>
      <c r="D23" s="3">
        <v>1372</v>
      </c>
      <c r="E23" s="3">
        <v>1089</v>
      </c>
      <c r="F23" s="3">
        <v>1100</v>
      </c>
      <c r="G23" s="3">
        <v>387</v>
      </c>
      <c r="H23" s="3">
        <v>297</v>
      </c>
      <c r="I23" s="3">
        <v>249</v>
      </c>
      <c r="J23" s="3">
        <v>423</v>
      </c>
      <c r="K23" s="3">
        <v>343</v>
      </c>
      <c r="L23" s="3">
        <v>290</v>
      </c>
      <c r="M23" s="3">
        <v>783</v>
      </c>
      <c r="N23" s="3">
        <f>SUM([1]декабрь!$O$33:$O$35)</f>
        <v>784</v>
      </c>
      <c r="O23" s="22">
        <f>N23/M23</f>
        <v>1.0012771392081736</v>
      </c>
      <c r="Q23" s="21"/>
    </row>
    <row r="24" spans="1:17" ht="22.5" customHeight="1" x14ac:dyDescent="0.25">
      <c r="A24" s="40"/>
      <c r="B24" s="18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7" ht="22.5" customHeight="1" x14ac:dyDescent="0.25">
      <c r="A25" s="40"/>
      <c r="B25" s="42" t="s">
        <v>19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4"/>
    </row>
    <row r="26" spans="1:17" ht="22.5" customHeight="1" x14ac:dyDescent="0.25">
      <c r="A26" s="40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7" ht="22.5" customHeight="1" x14ac:dyDescent="0.25">
      <c r="A27" s="41"/>
      <c r="B27" s="15" t="s">
        <v>17</v>
      </c>
      <c r="C27" s="9">
        <f>SUM(C21:C24)</f>
        <v>1286</v>
      </c>
      <c r="D27" s="9">
        <f t="shared" ref="D27:N27" si="5">SUM(D21:D24)</f>
        <v>1372</v>
      </c>
      <c r="E27" s="9">
        <f t="shared" si="5"/>
        <v>1089</v>
      </c>
      <c r="F27" s="9">
        <f t="shared" si="5"/>
        <v>1100</v>
      </c>
      <c r="G27" s="9">
        <f t="shared" si="5"/>
        <v>387</v>
      </c>
      <c r="H27" s="9">
        <f t="shared" si="5"/>
        <v>297</v>
      </c>
      <c r="I27" s="9">
        <f t="shared" si="5"/>
        <v>249</v>
      </c>
      <c r="J27" s="9">
        <f t="shared" si="5"/>
        <v>423</v>
      </c>
      <c r="K27" s="9">
        <f t="shared" si="5"/>
        <v>343</v>
      </c>
      <c r="L27" s="9">
        <f t="shared" si="5"/>
        <v>290</v>
      </c>
      <c r="M27" s="9">
        <f t="shared" si="5"/>
        <v>783</v>
      </c>
      <c r="N27" s="9">
        <f t="shared" si="5"/>
        <v>784</v>
      </c>
    </row>
    <row r="28" spans="1:17" ht="22.5" customHeight="1" x14ac:dyDescent="0.25">
      <c r="A28" s="39" t="s">
        <v>32</v>
      </c>
      <c r="B28" s="42" t="s">
        <v>18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4"/>
    </row>
    <row r="29" spans="1:17" ht="22.5" customHeight="1" x14ac:dyDescent="0.25">
      <c r="A29" s="40"/>
      <c r="B29" s="18" t="s">
        <v>13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7" ht="22.5" customHeight="1" x14ac:dyDescent="0.25">
      <c r="A30" s="40"/>
      <c r="B30" s="18" t="s">
        <v>14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7" ht="22.5" customHeight="1" x14ac:dyDescent="0.25">
      <c r="A31" s="40"/>
      <c r="B31" s="18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</row>
    <row r="32" spans="1:17" ht="22.5" customHeight="1" x14ac:dyDescent="0.25">
      <c r="A32" s="40"/>
      <c r="B32" s="18" t="s">
        <v>16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22.5" customHeight="1" x14ac:dyDescent="0.25">
      <c r="A33" s="40"/>
      <c r="B33" s="42" t="s">
        <v>19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4"/>
    </row>
    <row r="34" spans="1:14" ht="22.5" customHeight="1" x14ac:dyDescent="0.25">
      <c r="A34" s="40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22.5" customHeight="1" x14ac:dyDescent="0.25">
      <c r="A35" s="41"/>
      <c r="B35" s="15" t="s">
        <v>17</v>
      </c>
      <c r="C35" s="9">
        <f>SUM(C5:C8,C12:C15,C21:C24,C29:C32)</f>
        <v>1280970</v>
      </c>
      <c r="D35" s="9">
        <f t="shared" ref="D35:L35" si="6">SUM(D5:D8,D12:D15,D21:D24,D29:D32)</f>
        <v>1122264</v>
      </c>
      <c r="E35" s="9">
        <f t="shared" si="6"/>
        <v>1154807</v>
      </c>
      <c r="F35" s="9">
        <f t="shared" si="6"/>
        <v>974474</v>
      </c>
      <c r="G35" s="9">
        <f t="shared" si="6"/>
        <v>892653</v>
      </c>
      <c r="H35" s="9">
        <f t="shared" si="6"/>
        <v>897935</v>
      </c>
      <c r="I35" s="9">
        <f t="shared" si="6"/>
        <v>967155</v>
      </c>
      <c r="J35" s="9">
        <f t="shared" si="6"/>
        <v>976157</v>
      </c>
      <c r="K35" s="9">
        <f t="shared" si="6"/>
        <v>1001465</v>
      </c>
      <c r="L35" s="9">
        <f t="shared" si="6"/>
        <v>955809</v>
      </c>
      <c r="M35" s="9">
        <f>SUM(M5:M8,M12:M15,M21:M24,M29:M32)</f>
        <v>1198041</v>
      </c>
      <c r="N35" s="9">
        <f>SUM(N5:N8,N12:N15,N21:N24,N29:N32)</f>
        <v>1361907</v>
      </c>
    </row>
  </sheetData>
  <mergeCells count="13">
    <mergeCell ref="A2:N2"/>
    <mergeCell ref="A4:A11"/>
    <mergeCell ref="B4:N4"/>
    <mergeCell ref="B9:N9"/>
    <mergeCell ref="A12:A18"/>
    <mergeCell ref="B16:N16"/>
    <mergeCell ref="A19:B19"/>
    <mergeCell ref="A20:A27"/>
    <mergeCell ref="B20:N20"/>
    <mergeCell ref="B25:N25"/>
    <mergeCell ref="A28:A35"/>
    <mergeCell ref="B28:N28"/>
    <mergeCell ref="B33:N3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7"/>
  <sheetViews>
    <sheetView zoomScale="75" zoomScaleNormal="75" workbookViewId="0">
      <selection activeCell="W23" sqref="W23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20.7109375" style="1" customWidth="1"/>
    <col min="7" max="7" width="20.7109375" style="1" hidden="1" customWidth="1"/>
    <col min="8" max="8" width="20.7109375" style="1" customWidth="1"/>
    <col min="9" max="9" width="20.7109375" style="1" hidden="1" customWidth="1"/>
    <col min="10" max="10" width="20.7109375" style="1" customWidth="1"/>
    <col min="11" max="11" width="20.7109375" style="1" hidden="1" customWidth="1"/>
    <col min="12" max="12" width="20.7109375" style="1" customWidth="1"/>
    <col min="13" max="13" width="20.7109375" style="1" hidden="1" customWidth="1"/>
    <col min="14" max="14" width="20.7109375" style="1" customWidth="1"/>
    <col min="15" max="15" width="20.7109375" style="1" hidden="1" customWidth="1"/>
    <col min="16" max="16" width="20.7109375" style="1" customWidth="1"/>
    <col min="17" max="17" width="20.7109375" style="1" hidden="1" customWidth="1"/>
    <col min="18" max="18" width="20.7109375" style="1" customWidth="1"/>
    <col min="19" max="19" width="20.7109375" style="1" hidden="1" customWidth="1"/>
    <col min="20" max="20" width="20.7109375" style="1" customWidth="1"/>
    <col min="21" max="21" width="20.7109375" style="1" hidden="1" customWidth="1"/>
    <col min="22" max="22" width="20.7109375" style="1" customWidth="1"/>
    <col min="23" max="23" width="9.140625" style="22"/>
    <col min="24" max="16384" width="9.140625" style="1"/>
  </cols>
  <sheetData>
    <row r="2" spans="1:23" ht="30" customHeight="1" x14ac:dyDescent="0.25">
      <c r="A2" s="38" t="s">
        <v>34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3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/>
      <c r="H3" s="8" t="s">
        <v>5</v>
      </c>
      <c r="I3" s="8"/>
      <c r="J3" s="8" t="s">
        <v>6</v>
      </c>
      <c r="K3" s="8"/>
      <c r="L3" s="8" t="s">
        <v>7</v>
      </c>
      <c r="M3" s="8"/>
      <c r="N3" s="8" t="s">
        <v>8</v>
      </c>
      <c r="O3" s="8"/>
      <c r="P3" s="8" t="s">
        <v>9</v>
      </c>
      <c r="Q3" s="8"/>
      <c r="R3" s="8" t="s">
        <v>10</v>
      </c>
      <c r="S3" s="8"/>
      <c r="T3" s="8" t="s">
        <v>11</v>
      </c>
      <c r="U3" s="8"/>
      <c r="V3" s="8" t="s">
        <v>12</v>
      </c>
      <c r="W3" s="23"/>
    </row>
    <row r="4" spans="1:23" ht="22.5" customHeight="1" x14ac:dyDescent="0.25">
      <c r="A4" s="39" t="s">
        <v>35</v>
      </c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4"/>
    </row>
    <row r="5" spans="1:23" ht="22.5" customHeight="1" x14ac:dyDescent="0.25">
      <c r="A5" s="40"/>
      <c r="B5" s="20" t="s">
        <v>13</v>
      </c>
      <c r="C5" s="3">
        <v>1310680</v>
      </c>
      <c r="D5" s="3">
        <v>1139541</v>
      </c>
      <c r="E5" s="3">
        <v>1165563</v>
      </c>
      <c r="F5" s="3">
        <v>975586</v>
      </c>
      <c r="G5" s="3">
        <v>0.92519414435743075</v>
      </c>
      <c r="H5" s="3">
        <v>877906</v>
      </c>
      <c r="I5" s="3">
        <f>H5/F5</f>
        <v>0.89987556196993401</v>
      </c>
      <c r="J5" s="3">
        <v>782729</v>
      </c>
      <c r="K5" s="3">
        <v>1.086567174604727</v>
      </c>
      <c r="L5" s="3">
        <v>912943</v>
      </c>
      <c r="M5" s="3">
        <v>1.0165902192278968</v>
      </c>
      <c r="N5" s="3">
        <v>869606</v>
      </c>
      <c r="O5" s="3">
        <v>1.0191546208124957</v>
      </c>
      <c r="P5" s="3">
        <v>828281</v>
      </c>
      <c r="Q5" s="3">
        <v>0.95445092396008602</v>
      </c>
      <c r="R5" s="3">
        <v>812374</v>
      </c>
      <c r="S5" s="3">
        <v>1.2415893227468053</v>
      </c>
      <c r="T5" s="3">
        <v>964388</v>
      </c>
      <c r="U5" s="3">
        <v>1.1437946426623498</v>
      </c>
      <c r="V5" s="3">
        <v>1146590</v>
      </c>
      <c r="W5" s="22">
        <f>'2021'!C5/'2020'!V5</f>
        <v>1.115649011416461</v>
      </c>
    </row>
    <row r="6" spans="1:23" ht="22.5" customHeight="1" x14ac:dyDescent="0.25">
      <c r="A6" s="40"/>
      <c r="B6" s="20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3" ht="22.5" customHeight="1" x14ac:dyDescent="0.25">
      <c r="A7" s="40"/>
      <c r="B7" s="20" t="s">
        <v>15</v>
      </c>
      <c r="C7" s="3">
        <v>44826</v>
      </c>
      <c r="D7" s="3">
        <v>46748</v>
      </c>
      <c r="E7" s="3">
        <v>158282</v>
      </c>
      <c r="F7" s="3">
        <v>28309</v>
      </c>
      <c r="G7" s="3">
        <v>0.79725459022432477</v>
      </c>
      <c r="H7" s="3">
        <v>17644</v>
      </c>
      <c r="I7" s="3">
        <v>0.87181420233463036</v>
      </c>
      <c r="J7" s="3">
        <v>16585</v>
      </c>
      <c r="K7" s="3">
        <v>0.86593768305949959</v>
      </c>
      <c r="L7" s="3">
        <v>21578</v>
      </c>
      <c r="M7" s="3">
        <v>0.76912669522919819</v>
      </c>
      <c r="N7" s="3">
        <v>18558</v>
      </c>
      <c r="O7" s="3">
        <v>1.2907941028648016</v>
      </c>
      <c r="P7" s="3">
        <v>19803</v>
      </c>
      <c r="Q7" s="3">
        <v>0.94191894610467564</v>
      </c>
      <c r="R7" s="3">
        <v>23061</v>
      </c>
      <c r="S7" s="3">
        <v>1.5778015088359916</v>
      </c>
      <c r="T7" s="3">
        <v>41966</v>
      </c>
      <c r="U7" s="3">
        <v>0.97869088686083572</v>
      </c>
      <c r="V7" s="3">
        <v>42787</v>
      </c>
      <c r="W7" s="22">
        <f>'2021'!C7/'2020'!V7</f>
        <v>0.95148058989880102</v>
      </c>
    </row>
    <row r="8" spans="1:23" ht="22.5" customHeight="1" x14ac:dyDescent="0.25">
      <c r="A8" s="40"/>
      <c r="B8" s="20" t="s">
        <v>16</v>
      </c>
      <c r="C8" s="3">
        <v>5151</v>
      </c>
      <c r="D8" s="3">
        <v>5249</v>
      </c>
      <c r="E8" s="3">
        <v>2842</v>
      </c>
      <c r="F8" s="3">
        <v>2619</v>
      </c>
      <c r="G8" s="3">
        <v>0.5729364576736331</v>
      </c>
      <c r="H8" s="3">
        <v>1237</v>
      </c>
      <c r="I8" s="3">
        <v>0.86993367722918202</v>
      </c>
      <c r="J8" s="3">
        <v>689</v>
      </c>
      <c r="K8" s="3">
        <v>0.88606522659889875</v>
      </c>
      <c r="L8" s="3">
        <v>546</v>
      </c>
      <c r="M8" s="3">
        <v>1.244263862332696</v>
      </c>
      <c r="N8" s="3">
        <v>466</v>
      </c>
      <c r="O8" s="3">
        <v>1.1225509028044565</v>
      </c>
      <c r="P8" s="3">
        <v>598</v>
      </c>
      <c r="Q8" s="3">
        <v>0.96098562628336759</v>
      </c>
      <c r="R8" s="3">
        <v>1077</v>
      </c>
      <c r="S8" s="3">
        <v>1.8757122507122508</v>
      </c>
      <c r="T8" s="3">
        <v>2913</v>
      </c>
      <c r="U8" s="3">
        <v>0.97797607746345172</v>
      </c>
      <c r="V8" s="3">
        <v>3372</v>
      </c>
      <c r="W8" s="22">
        <f>'2021'!C8/'2020'!V8</f>
        <v>1.2250889679715302</v>
      </c>
    </row>
    <row r="9" spans="1:23" ht="22.5" customHeight="1" x14ac:dyDescent="0.25">
      <c r="A9" s="40"/>
      <c r="B9" s="42" t="s">
        <v>19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4"/>
    </row>
    <row r="10" spans="1:23" ht="22.5" customHeight="1" x14ac:dyDescent="0.25">
      <c r="A10" s="40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3" ht="22.5" customHeight="1" x14ac:dyDescent="0.25">
      <c r="A11" s="41"/>
      <c r="B11" s="10" t="s">
        <v>17</v>
      </c>
      <c r="C11" s="9">
        <f>SUM(C5:C8)</f>
        <v>1360657</v>
      </c>
      <c r="D11" s="9">
        <f t="shared" ref="D11:V11" si="0">SUM(D5:D8,D10)</f>
        <v>1191538</v>
      </c>
      <c r="E11" s="9">
        <f t="shared" si="0"/>
        <v>1326687</v>
      </c>
      <c r="F11" s="9">
        <f t="shared" si="0"/>
        <v>1006514</v>
      </c>
      <c r="G11" s="9"/>
      <c r="H11" s="9">
        <f t="shared" si="0"/>
        <v>896787</v>
      </c>
      <c r="I11" s="9"/>
      <c r="J11" s="9">
        <f t="shared" si="0"/>
        <v>800003</v>
      </c>
      <c r="K11" s="9"/>
      <c r="L11" s="9">
        <f>SUM(L5:L8,L10)</f>
        <v>935067</v>
      </c>
      <c r="M11" s="9"/>
      <c r="N11" s="9">
        <f t="shared" si="0"/>
        <v>888630</v>
      </c>
      <c r="O11" s="9"/>
      <c r="P11" s="9">
        <f t="shared" si="0"/>
        <v>848682</v>
      </c>
      <c r="Q11" s="9"/>
      <c r="R11" s="9">
        <f t="shared" si="0"/>
        <v>836512</v>
      </c>
      <c r="S11" s="9"/>
      <c r="T11" s="9">
        <f>SUM(T5:T8,T10)</f>
        <v>1009267</v>
      </c>
      <c r="U11" s="9"/>
      <c r="V11" s="9">
        <f t="shared" si="0"/>
        <v>1192749</v>
      </c>
    </row>
    <row r="12" spans="1:23" ht="22.5" customHeight="1" x14ac:dyDescent="0.25">
      <c r="A12" s="49" t="s">
        <v>29</v>
      </c>
      <c r="B12" s="19" t="s">
        <v>13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3" ht="22.5" customHeight="1" x14ac:dyDescent="0.25">
      <c r="A13" s="49"/>
      <c r="B13" s="19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3" ht="22.5" customHeight="1" x14ac:dyDescent="0.25">
      <c r="A14" s="49"/>
      <c r="B14" s="19" t="s">
        <v>15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3" ht="22.5" customHeight="1" x14ac:dyDescent="0.25">
      <c r="A15" s="49"/>
      <c r="B15" s="19" t="s">
        <v>16</v>
      </c>
      <c r="C15" s="3">
        <v>435</v>
      </c>
      <c r="D15" s="3">
        <v>433</v>
      </c>
      <c r="E15" s="3">
        <v>451</v>
      </c>
      <c r="F15" s="3">
        <v>446</v>
      </c>
      <c r="G15" s="3">
        <v>0.86919831223628696</v>
      </c>
      <c r="H15" s="3">
        <v>343</v>
      </c>
      <c r="I15" s="3">
        <v>1.1286407766990292</v>
      </c>
      <c r="J15" s="3">
        <v>457</v>
      </c>
      <c r="K15" s="3">
        <v>0.967741935483871</v>
      </c>
      <c r="L15" s="3">
        <v>550</v>
      </c>
      <c r="M15" s="3">
        <v>1</v>
      </c>
      <c r="N15" s="3">
        <v>428</v>
      </c>
      <c r="O15" s="3">
        <v>0.89333333333333331</v>
      </c>
      <c r="P15" s="3">
        <v>436</v>
      </c>
      <c r="Q15" s="3">
        <v>1.8606965174129353</v>
      </c>
      <c r="R15" s="3">
        <v>468</v>
      </c>
      <c r="S15" s="3">
        <v>0.37967914438502676</v>
      </c>
      <c r="T15" s="3">
        <v>475</v>
      </c>
      <c r="U15" s="3">
        <v>1.6408450704225352</v>
      </c>
      <c r="V15" s="3">
        <v>439</v>
      </c>
      <c r="W15" s="22">
        <f>'2021'!C15/'2020'!V15</f>
        <v>1.0068337129840548</v>
      </c>
    </row>
    <row r="16" spans="1:23" ht="22.5" customHeight="1" x14ac:dyDescent="0.25">
      <c r="A16" s="49"/>
      <c r="B16" s="47" t="s">
        <v>19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8"/>
    </row>
    <row r="17" spans="1:23" ht="22.5" customHeight="1" x14ac:dyDescent="0.25">
      <c r="A17" s="49"/>
      <c r="B17" s="1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3" ht="22.5" customHeight="1" x14ac:dyDescent="0.25">
      <c r="A18" s="49"/>
      <c r="B18" s="10" t="s">
        <v>17</v>
      </c>
      <c r="C18" s="9">
        <f>SUM(C12:C15,C17)</f>
        <v>435</v>
      </c>
      <c r="D18" s="9">
        <f t="shared" ref="D18:V18" si="1">SUM(D12:D15,D17)</f>
        <v>433</v>
      </c>
      <c r="E18" s="9">
        <f t="shared" si="1"/>
        <v>451</v>
      </c>
      <c r="F18" s="9">
        <f t="shared" si="1"/>
        <v>446</v>
      </c>
      <c r="G18" s="9"/>
      <c r="H18" s="9">
        <f t="shared" si="1"/>
        <v>343</v>
      </c>
      <c r="I18" s="9"/>
      <c r="J18" s="9">
        <f t="shared" si="1"/>
        <v>457</v>
      </c>
      <c r="K18" s="9"/>
      <c r="L18" s="9">
        <f>SUM(L12:L15,L17)</f>
        <v>550</v>
      </c>
      <c r="M18" s="9"/>
      <c r="N18" s="9">
        <f>N15</f>
        <v>428</v>
      </c>
      <c r="O18" s="9"/>
      <c r="P18" s="9">
        <f t="shared" si="1"/>
        <v>436</v>
      </c>
      <c r="Q18" s="9">
        <f t="shared" si="1"/>
        <v>1.8606965174129353</v>
      </c>
      <c r="R18" s="9">
        <f t="shared" si="1"/>
        <v>468</v>
      </c>
      <c r="S18" s="9"/>
      <c r="T18" s="9">
        <f t="shared" si="1"/>
        <v>475</v>
      </c>
      <c r="U18" s="9"/>
      <c r="V18" s="9">
        <f t="shared" si="1"/>
        <v>439</v>
      </c>
      <c r="W18" s="22">
        <f>P18/N18</f>
        <v>1.0186915887850467</v>
      </c>
    </row>
    <row r="19" spans="1:23" ht="22.5" customHeight="1" x14ac:dyDescent="0.25">
      <c r="A19" s="50" t="s">
        <v>17</v>
      </c>
      <c r="B19" s="48"/>
      <c r="C19" s="9">
        <f>SUM(C5:C8,C10,C12:C15,C17)</f>
        <v>1361092</v>
      </c>
      <c r="D19" s="9">
        <f t="shared" ref="D19:V19" si="2">SUM(D5:D8,D10,D12:D15,D17)</f>
        <v>1191971</v>
      </c>
      <c r="E19" s="9">
        <f t="shared" si="2"/>
        <v>1327138</v>
      </c>
      <c r="F19" s="9">
        <f t="shared" si="2"/>
        <v>1006960</v>
      </c>
      <c r="G19" s="9"/>
      <c r="H19" s="9">
        <f t="shared" si="2"/>
        <v>897130</v>
      </c>
      <c r="I19" s="9"/>
      <c r="J19" s="9">
        <f t="shared" si="2"/>
        <v>800460</v>
      </c>
      <c r="K19" s="9"/>
      <c r="L19" s="9">
        <f>SUM(L5:L8,L10,L12:L15,L17)</f>
        <v>935617</v>
      </c>
      <c r="M19" s="9"/>
      <c r="N19" s="9">
        <f t="shared" si="2"/>
        <v>889058</v>
      </c>
      <c r="O19" s="9"/>
      <c r="P19" s="9">
        <f t="shared" si="2"/>
        <v>849118</v>
      </c>
      <c r="Q19" s="9"/>
      <c r="R19" s="9">
        <f t="shared" si="2"/>
        <v>836980</v>
      </c>
      <c r="S19" s="9"/>
      <c r="T19" s="9">
        <f t="shared" si="2"/>
        <v>1009742</v>
      </c>
      <c r="U19" s="9"/>
      <c r="V19" s="9">
        <f t="shared" si="2"/>
        <v>1193188</v>
      </c>
    </row>
    <row r="20" spans="1:23" ht="22.5" customHeight="1" x14ac:dyDescent="0.25">
      <c r="A20" s="39" t="s">
        <v>32</v>
      </c>
      <c r="B20" s="42" t="s">
        <v>18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4"/>
    </row>
    <row r="21" spans="1:23" ht="22.5" customHeight="1" x14ac:dyDescent="0.25">
      <c r="A21" s="40"/>
      <c r="B21" s="20" t="s">
        <v>13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3" ht="22.5" customHeight="1" x14ac:dyDescent="0.25">
      <c r="A22" s="40"/>
      <c r="B22" s="20" t="s">
        <v>14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3" ht="22.5" customHeight="1" x14ac:dyDescent="0.25">
      <c r="A23" s="40"/>
      <c r="B23" s="20" t="s">
        <v>15</v>
      </c>
      <c r="C23" s="3">
        <v>0</v>
      </c>
      <c r="D23" s="3">
        <v>0</v>
      </c>
      <c r="E23" s="3">
        <v>0</v>
      </c>
      <c r="F23" s="3">
        <v>0</v>
      </c>
      <c r="G23" s="3"/>
      <c r="H23" s="3">
        <v>0</v>
      </c>
      <c r="I23" s="3"/>
      <c r="J23" s="3">
        <v>0</v>
      </c>
      <c r="K23" s="3"/>
      <c r="L23" s="3">
        <v>0</v>
      </c>
      <c r="M23" s="3"/>
      <c r="N23" s="3">
        <v>0</v>
      </c>
      <c r="O23" s="3"/>
      <c r="P23" s="3">
        <v>0</v>
      </c>
      <c r="Q23" s="3"/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22" t="e">
        <f>'2021'!C23/'2020'!V23</f>
        <v>#DIV/0!</v>
      </c>
    </row>
    <row r="24" spans="1:23" ht="22.5" customHeight="1" x14ac:dyDescent="0.25">
      <c r="A24" s="40"/>
      <c r="B24" s="20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3" ht="22.5" customHeight="1" x14ac:dyDescent="0.25">
      <c r="A25" s="40"/>
      <c r="B25" s="42" t="s">
        <v>19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4"/>
    </row>
    <row r="26" spans="1:23" ht="22.5" customHeight="1" x14ac:dyDescent="0.25">
      <c r="A26" s="40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3" ht="22.5" customHeight="1" x14ac:dyDescent="0.25">
      <c r="A27" s="41"/>
      <c r="B27" s="15" t="s">
        <v>17</v>
      </c>
      <c r="C27" s="9">
        <f>SUM(C5:C8,C12:C15,C21:C24)</f>
        <v>1361092</v>
      </c>
      <c r="D27" s="9">
        <f t="shared" ref="D27:V27" si="3">SUM(D5:D8,D12:D15,D21:D24)</f>
        <v>1191971</v>
      </c>
      <c r="E27" s="9">
        <f t="shared" si="3"/>
        <v>1327138</v>
      </c>
      <c r="F27" s="9">
        <f t="shared" si="3"/>
        <v>1006960</v>
      </c>
      <c r="G27" s="9"/>
      <c r="H27" s="9">
        <f t="shared" si="3"/>
        <v>897130</v>
      </c>
      <c r="I27" s="9"/>
      <c r="J27" s="9">
        <f t="shared" si="3"/>
        <v>800460</v>
      </c>
      <c r="K27" s="9"/>
      <c r="L27" s="9">
        <f t="shared" si="3"/>
        <v>935617</v>
      </c>
      <c r="M27" s="9"/>
      <c r="N27" s="9">
        <f t="shared" si="3"/>
        <v>889058</v>
      </c>
      <c r="O27" s="9"/>
      <c r="P27" s="9">
        <f t="shared" si="3"/>
        <v>849118</v>
      </c>
      <c r="Q27" s="9"/>
      <c r="R27" s="9">
        <f t="shared" si="3"/>
        <v>836980</v>
      </c>
      <c r="S27" s="9"/>
      <c r="T27" s="9">
        <f t="shared" si="3"/>
        <v>1009742</v>
      </c>
      <c r="U27" s="9"/>
      <c r="V27" s="9">
        <f t="shared" si="3"/>
        <v>1193188</v>
      </c>
    </row>
  </sheetData>
  <mergeCells count="10">
    <mergeCell ref="A19:B19"/>
    <mergeCell ref="A20:A27"/>
    <mergeCell ref="B20:V20"/>
    <mergeCell ref="B25:V25"/>
    <mergeCell ref="A2:V2"/>
    <mergeCell ref="A4:A11"/>
    <mergeCell ref="B4:V4"/>
    <mergeCell ref="B9:V9"/>
    <mergeCell ref="A12:A18"/>
    <mergeCell ref="B16:V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7"/>
  <sheetViews>
    <sheetView zoomScale="70" zoomScaleNormal="70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AG22" sqref="AG22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20.7109375" style="1" customWidth="1"/>
    <col min="4" max="4" width="20.7109375" style="1" hidden="1" customWidth="1"/>
    <col min="5" max="5" width="20.7109375" style="1" customWidth="1"/>
    <col min="6" max="6" width="20.7109375" style="1" hidden="1" customWidth="1"/>
    <col min="7" max="7" width="20.7109375" style="1" customWidth="1"/>
    <col min="8" max="8" width="20.7109375" style="1" hidden="1" customWidth="1"/>
    <col min="9" max="9" width="20.7109375" style="1" customWidth="1"/>
    <col min="10" max="11" width="20.7109375" style="1" hidden="1" customWidth="1"/>
    <col min="12" max="12" width="20.7109375" style="1" customWidth="1"/>
    <col min="13" max="14" width="20.7109375" style="1" hidden="1" customWidth="1"/>
    <col min="15" max="15" width="20.7109375" style="1" customWidth="1"/>
    <col min="16" max="17" width="20.7109375" style="1" hidden="1" customWidth="1"/>
    <col min="18" max="18" width="20.7109375" style="1" customWidth="1"/>
    <col min="19" max="20" width="20.7109375" style="1" hidden="1" customWidth="1"/>
    <col min="21" max="21" width="20.7109375" style="1" customWidth="1"/>
    <col min="22" max="23" width="20.7109375" style="1" hidden="1" customWidth="1"/>
    <col min="24" max="24" width="20.7109375" style="1" customWidth="1"/>
    <col min="25" max="25" width="20.7109375" style="1" hidden="1" customWidth="1"/>
    <col min="26" max="26" width="20.7109375" style="1" customWidth="1"/>
    <col min="27" max="28" width="20.7109375" style="1" hidden="1" customWidth="1"/>
    <col min="29" max="29" width="20.7109375" style="1" customWidth="1"/>
    <col min="30" max="31" width="20.7109375" style="1" hidden="1" customWidth="1"/>
    <col min="32" max="32" width="20.7109375" style="1" customWidth="1"/>
    <col min="33" max="33" width="9.140625" style="22"/>
    <col min="34" max="16384" width="9.140625" style="1"/>
  </cols>
  <sheetData>
    <row r="2" spans="1:33" ht="30" customHeight="1" x14ac:dyDescent="0.25">
      <c r="A2" s="38" t="s">
        <v>36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33" s="2" customFormat="1" ht="33" customHeight="1" x14ac:dyDescent="0.25">
      <c r="A3" s="6" t="s">
        <v>20</v>
      </c>
      <c r="B3" s="7" t="s">
        <v>0</v>
      </c>
      <c r="C3" s="8" t="s">
        <v>1</v>
      </c>
      <c r="D3" s="8"/>
      <c r="E3" s="8" t="s">
        <v>2</v>
      </c>
      <c r="F3" s="8"/>
      <c r="G3" s="8" t="s">
        <v>3</v>
      </c>
      <c r="H3" s="8"/>
      <c r="I3" s="8" t="s">
        <v>4</v>
      </c>
      <c r="J3" s="8"/>
      <c r="K3" s="8"/>
      <c r="L3" s="8" t="s">
        <v>5</v>
      </c>
      <c r="M3" s="8"/>
      <c r="N3" s="8"/>
      <c r="O3" s="8" t="s">
        <v>6</v>
      </c>
      <c r="P3" s="8"/>
      <c r="Q3" s="8"/>
      <c r="R3" s="8" t="s">
        <v>7</v>
      </c>
      <c r="S3" s="8"/>
      <c r="T3" s="8"/>
      <c r="U3" s="8" t="s">
        <v>8</v>
      </c>
      <c r="V3" s="8"/>
      <c r="W3" s="8"/>
      <c r="X3" s="8" t="s">
        <v>9</v>
      </c>
      <c r="Y3" s="8"/>
      <c r="Z3" s="8" t="s">
        <v>10</v>
      </c>
      <c r="AA3" s="8"/>
      <c r="AB3" s="8"/>
      <c r="AC3" s="8" t="s">
        <v>11</v>
      </c>
      <c r="AD3" s="8"/>
      <c r="AE3" s="8"/>
      <c r="AF3" s="8" t="s">
        <v>12</v>
      </c>
      <c r="AG3" s="23"/>
    </row>
    <row r="4" spans="1:33" ht="22.5" customHeight="1" x14ac:dyDescent="0.25">
      <c r="A4" s="39" t="s">
        <v>35</v>
      </c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4"/>
    </row>
    <row r="5" spans="1:33" ht="22.5" customHeight="1" x14ac:dyDescent="0.25">
      <c r="A5" s="40"/>
      <c r="B5" s="25" t="s">
        <v>13</v>
      </c>
      <c r="C5" s="3">
        <v>1279192</v>
      </c>
      <c r="D5" s="3">
        <v>0.86942732016968294</v>
      </c>
      <c r="E5" s="3">
        <v>1066016</v>
      </c>
      <c r="F5" s="3">
        <v>1.0228355100869562</v>
      </c>
      <c r="G5" s="3">
        <v>1147195</v>
      </c>
      <c r="H5" s="3">
        <v>0.83700838135733546</v>
      </c>
      <c r="I5" s="3">
        <v>915393</v>
      </c>
      <c r="J5" s="3"/>
      <c r="K5" s="3">
        <v>0.89987556196993401</v>
      </c>
      <c r="L5" s="3">
        <v>905947</v>
      </c>
      <c r="M5" s="3"/>
      <c r="N5" s="3">
        <v>0.8915863429569908</v>
      </c>
      <c r="O5" s="3">
        <v>850921</v>
      </c>
      <c r="P5" s="3"/>
      <c r="Q5" s="3">
        <v>1.1663589824830816</v>
      </c>
      <c r="R5" s="3">
        <v>979820</v>
      </c>
      <c r="S5" s="3">
        <v>979453</v>
      </c>
      <c r="T5" s="3">
        <v>979453</v>
      </c>
      <c r="U5" s="3">
        <v>978667</v>
      </c>
      <c r="V5" s="3"/>
      <c r="W5" s="3">
        <v>0.95247847875934621</v>
      </c>
      <c r="X5" s="3">
        <v>961588</v>
      </c>
      <c r="Y5" s="3">
        <v>958680</v>
      </c>
      <c r="Z5" s="3">
        <v>1104553</v>
      </c>
      <c r="AA5" s="3"/>
      <c r="AB5" s="3">
        <v>1.1871231723319555</v>
      </c>
      <c r="AC5" s="3">
        <v>1052469</v>
      </c>
      <c r="AD5" s="3"/>
      <c r="AE5" s="3">
        <v>1.1889301816281415</v>
      </c>
      <c r="AF5" s="3">
        <f>'[2]Раздел 1'!$O$96</f>
        <v>1255405</v>
      </c>
      <c r="AG5" s="22">
        <f>'2022'!D5/'2021'!AF5</f>
        <v>1.043944384481502</v>
      </c>
    </row>
    <row r="6" spans="1:33" ht="22.5" customHeight="1" x14ac:dyDescent="0.25">
      <c r="A6" s="40"/>
      <c r="B6" s="25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3" ht="22.5" customHeight="1" x14ac:dyDescent="0.25">
      <c r="A7" s="40"/>
      <c r="B7" s="25" t="s">
        <v>15</v>
      </c>
      <c r="C7" s="3">
        <v>40711</v>
      </c>
      <c r="D7" s="3">
        <v>1.0428769017980637</v>
      </c>
      <c r="E7" s="3">
        <v>34321</v>
      </c>
      <c r="F7" s="3">
        <v>3.3858560794044665</v>
      </c>
      <c r="G7" s="3">
        <v>28905</v>
      </c>
      <c r="H7" s="3">
        <v>0.1788516698045261</v>
      </c>
      <c r="I7" s="3">
        <v>16715</v>
      </c>
      <c r="J7" s="3"/>
      <c r="K7" s="3">
        <v>0.62326468614221631</v>
      </c>
      <c r="L7" s="3">
        <v>13744</v>
      </c>
      <c r="M7" s="3"/>
      <c r="N7" s="3">
        <v>0.93997959646338702</v>
      </c>
      <c r="O7" s="3">
        <v>18857</v>
      </c>
      <c r="P7" s="3"/>
      <c r="Q7" s="3">
        <v>1.3010551703346398</v>
      </c>
      <c r="R7" s="3">
        <v>18633</v>
      </c>
      <c r="S7" s="3">
        <v>19000</v>
      </c>
      <c r="T7" s="3">
        <v>19000</v>
      </c>
      <c r="U7" s="3">
        <v>23528</v>
      </c>
      <c r="V7" s="3"/>
      <c r="W7" s="3">
        <v>1.0670869705787263</v>
      </c>
      <c r="X7" s="3">
        <v>16521</v>
      </c>
      <c r="Y7" s="3">
        <v>19429</v>
      </c>
      <c r="Z7" s="3">
        <v>16877</v>
      </c>
      <c r="AA7" s="3"/>
      <c r="AB7" s="3">
        <v>1.8197823164650275</v>
      </c>
      <c r="AC7" s="3">
        <v>22811</v>
      </c>
      <c r="AD7" s="3"/>
      <c r="AE7" s="3">
        <v>1.0195634561311537</v>
      </c>
      <c r="AF7" s="3">
        <f>'[2]Раздел 1'!$O$97</f>
        <v>23569</v>
      </c>
      <c r="AG7" s="22">
        <f>'2022'!D7/'2021'!AF7</f>
        <v>1.0445924731639018</v>
      </c>
    </row>
    <row r="8" spans="1:33" ht="22.5" customHeight="1" x14ac:dyDescent="0.25">
      <c r="A8" s="40"/>
      <c r="B8" s="25" t="s">
        <v>16</v>
      </c>
      <c r="C8" s="3">
        <v>4131</v>
      </c>
      <c r="D8" s="3">
        <v>1.0190254319549601</v>
      </c>
      <c r="E8" s="3">
        <v>3248</v>
      </c>
      <c r="F8" s="3">
        <v>0.54143646408839774</v>
      </c>
      <c r="G8" s="3">
        <v>2747</v>
      </c>
      <c r="H8" s="3">
        <v>0.92153413089373681</v>
      </c>
      <c r="I8" s="3">
        <v>1853</v>
      </c>
      <c r="J8" s="3"/>
      <c r="K8" s="3">
        <v>0.47231767850324552</v>
      </c>
      <c r="L8" s="3">
        <v>1190</v>
      </c>
      <c r="M8" s="3"/>
      <c r="N8" s="3">
        <v>0.5569927243330639</v>
      </c>
      <c r="O8" s="3">
        <v>813</v>
      </c>
      <c r="P8" s="3"/>
      <c r="Q8" s="3">
        <v>0.79245283018867929</v>
      </c>
      <c r="R8" s="3">
        <v>517</v>
      </c>
      <c r="S8" s="3">
        <v>517</v>
      </c>
      <c r="T8" s="3">
        <v>517</v>
      </c>
      <c r="U8" s="3">
        <v>572</v>
      </c>
      <c r="V8" s="3"/>
      <c r="W8" s="3">
        <v>1.2832618025751072</v>
      </c>
      <c r="X8" s="3">
        <v>1395</v>
      </c>
      <c r="Y8" s="3">
        <v>1395</v>
      </c>
      <c r="Z8" s="3">
        <v>2565</v>
      </c>
      <c r="AA8" s="3"/>
      <c r="AB8" s="3">
        <v>2.7047353760445683</v>
      </c>
      <c r="AC8" s="3">
        <v>3779</v>
      </c>
      <c r="AD8" s="3"/>
      <c r="AE8" s="3">
        <v>1.1575695159629249</v>
      </c>
      <c r="AF8" s="3">
        <f>'[2]Раздел 1'!$O$98</f>
        <v>3494</v>
      </c>
      <c r="AG8" s="22">
        <f>'2022'!D8/'2021'!AF8</f>
        <v>1.1107613050944476</v>
      </c>
    </row>
    <row r="9" spans="1:33" ht="22.5" customHeight="1" x14ac:dyDescent="0.25">
      <c r="A9" s="40"/>
      <c r="B9" s="42" t="s">
        <v>19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4"/>
    </row>
    <row r="10" spans="1:33" ht="22.5" customHeight="1" x14ac:dyDescent="0.25">
      <c r="A10" s="40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3" ht="22.5" customHeight="1" x14ac:dyDescent="0.25">
      <c r="A11" s="41"/>
      <c r="B11" s="10" t="s">
        <v>17</v>
      </c>
      <c r="C11" s="9">
        <f>SUM(C5:C8)</f>
        <v>1324034</v>
      </c>
      <c r="D11" s="9"/>
      <c r="E11" s="9">
        <f t="shared" ref="E11:AF11" si="0">SUM(E5:E8,E10)</f>
        <v>1103585</v>
      </c>
      <c r="F11" s="9"/>
      <c r="G11" s="9">
        <f t="shared" si="0"/>
        <v>1178847</v>
      </c>
      <c r="H11" s="9"/>
      <c r="I11" s="9">
        <f t="shared" si="0"/>
        <v>933961</v>
      </c>
      <c r="J11" s="9"/>
      <c r="K11" s="9"/>
      <c r="L11" s="9">
        <f t="shared" si="0"/>
        <v>920881</v>
      </c>
      <c r="M11" s="9"/>
      <c r="N11" s="9"/>
      <c r="O11" s="9">
        <f>SUM(O5:O8,O10)</f>
        <v>870591</v>
      </c>
      <c r="P11" s="9"/>
      <c r="Q11" s="9"/>
      <c r="R11" s="9">
        <f>SUM(R5:R8,R10)</f>
        <v>998970</v>
      </c>
      <c r="S11" s="9"/>
      <c r="T11" s="9"/>
      <c r="U11" s="9">
        <f t="shared" si="0"/>
        <v>1002767</v>
      </c>
      <c r="V11" s="9"/>
      <c r="W11" s="9"/>
      <c r="X11" s="9">
        <f t="shared" si="0"/>
        <v>979504</v>
      </c>
      <c r="Y11" s="9"/>
      <c r="Z11" s="9">
        <f t="shared" si="0"/>
        <v>1123995</v>
      </c>
      <c r="AA11" s="9"/>
      <c r="AB11" s="9"/>
      <c r="AC11" s="9">
        <f>SUM(AC5:AC8,AC10)</f>
        <v>1079059</v>
      </c>
      <c r="AD11" s="9"/>
      <c r="AE11" s="9"/>
      <c r="AF11" s="9">
        <f t="shared" si="0"/>
        <v>1282468</v>
      </c>
    </row>
    <row r="12" spans="1:33" ht="22.5" customHeight="1" x14ac:dyDescent="0.25">
      <c r="A12" s="49" t="s">
        <v>29</v>
      </c>
      <c r="B12" s="24" t="s">
        <v>13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22.5" customHeight="1" x14ac:dyDescent="0.25">
      <c r="A13" s="49"/>
      <c r="B13" s="24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3" ht="22.5" customHeight="1" x14ac:dyDescent="0.25">
      <c r="A14" s="49"/>
      <c r="B14" s="24" t="s">
        <v>15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3" ht="22.5" customHeight="1" x14ac:dyDescent="0.25">
      <c r="A15" s="49"/>
      <c r="B15" s="24" t="s">
        <v>16</v>
      </c>
      <c r="C15" s="3">
        <v>442</v>
      </c>
      <c r="D15" s="3">
        <v>0.99540229885057474</v>
      </c>
      <c r="E15" s="3">
        <f>C15*D15</f>
        <v>439.96781609195403</v>
      </c>
      <c r="F15" s="3">
        <v>1.0415704387990763</v>
      </c>
      <c r="G15" s="3">
        <v>363</v>
      </c>
      <c r="H15" s="3">
        <v>0.98891352549889133</v>
      </c>
      <c r="I15" s="3">
        <v>464</v>
      </c>
      <c r="J15" s="3"/>
      <c r="K15" s="3">
        <v>0.76905829596412556</v>
      </c>
      <c r="L15" s="3">
        <v>338</v>
      </c>
      <c r="M15" s="3"/>
      <c r="N15" s="3">
        <v>1.3323615160349853</v>
      </c>
      <c r="O15" s="3">
        <v>492</v>
      </c>
      <c r="P15" s="3"/>
      <c r="Q15" s="3">
        <v>1.2035010940919038</v>
      </c>
      <c r="R15" s="3">
        <v>662</v>
      </c>
      <c r="S15" s="3">
        <v>662</v>
      </c>
      <c r="T15" s="3">
        <v>662</v>
      </c>
      <c r="U15" s="3">
        <v>557</v>
      </c>
      <c r="V15" s="3"/>
      <c r="W15" s="3">
        <v>1.0186915887850467</v>
      </c>
      <c r="X15" s="3">
        <v>528</v>
      </c>
      <c r="Y15" s="3">
        <v>528</v>
      </c>
      <c r="Z15" s="3">
        <v>468</v>
      </c>
      <c r="AA15" s="3"/>
      <c r="AB15" s="3">
        <v>1.0149572649572649</v>
      </c>
      <c r="AC15" s="3">
        <v>507</v>
      </c>
      <c r="AD15" s="3"/>
      <c r="AE15" s="3">
        <v>0.92421052631578948</v>
      </c>
      <c r="AF15" s="3">
        <f>'[2]Раздел 1'!$O$100</f>
        <v>474</v>
      </c>
      <c r="AG15" s="22">
        <f>'2022'!D15/'2021'!AF15</f>
        <v>0.9324894514767933</v>
      </c>
    </row>
    <row r="16" spans="1:33" ht="22.5" customHeight="1" x14ac:dyDescent="0.25">
      <c r="A16" s="49"/>
      <c r="B16" s="47" t="s">
        <v>19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8"/>
    </row>
    <row r="17" spans="1:33" ht="22.5" customHeight="1" x14ac:dyDescent="0.25">
      <c r="A17" s="49"/>
      <c r="B17" s="1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3" ht="22.5" customHeight="1" x14ac:dyDescent="0.25">
      <c r="A18" s="49"/>
      <c r="B18" s="10" t="s">
        <v>17</v>
      </c>
      <c r="C18" s="9">
        <f>SUM(C12:C15,C17)</f>
        <v>442</v>
      </c>
      <c r="D18" s="9"/>
      <c r="E18" s="9">
        <f t="shared" ref="E18:AF18" si="1">SUM(E12:E15,E17)</f>
        <v>439.96781609195403</v>
      </c>
      <c r="F18" s="9"/>
      <c r="G18" s="9">
        <f t="shared" si="1"/>
        <v>363</v>
      </c>
      <c r="H18" s="9"/>
      <c r="I18" s="9">
        <f t="shared" si="1"/>
        <v>464</v>
      </c>
      <c r="J18" s="9"/>
      <c r="K18" s="9"/>
      <c r="L18" s="9">
        <f t="shared" si="1"/>
        <v>338</v>
      </c>
      <c r="M18" s="9"/>
      <c r="N18" s="9"/>
      <c r="O18" s="9">
        <f t="shared" si="1"/>
        <v>492</v>
      </c>
      <c r="P18" s="9"/>
      <c r="Q18" s="9"/>
      <c r="R18" s="9">
        <f>SUM(R12:R15,R17)</f>
        <v>662</v>
      </c>
      <c r="S18" s="9"/>
      <c r="T18" s="9"/>
      <c r="U18" s="9">
        <f>U15</f>
        <v>557</v>
      </c>
      <c r="V18" s="9"/>
      <c r="W18" s="9"/>
      <c r="X18" s="9">
        <f t="shared" si="1"/>
        <v>528</v>
      </c>
      <c r="Y18" s="9">
        <f t="shared" si="1"/>
        <v>528</v>
      </c>
      <c r="Z18" s="9">
        <f t="shared" si="1"/>
        <v>468</v>
      </c>
      <c r="AA18" s="9"/>
      <c r="AB18" s="9"/>
      <c r="AC18" s="9">
        <f t="shared" si="1"/>
        <v>507</v>
      </c>
      <c r="AD18" s="9"/>
      <c r="AE18" s="9"/>
      <c r="AF18" s="9">
        <f t="shared" si="1"/>
        <v>474</v>
      </c>
    </row>
    <row r="19" spans="1:33" ht="22.5" customHeight="1" x14ac:dyDescent="0.25">
      <c r="A19" s="39" t="s">
        <v>37</v>
      </c>
      <c r="B19" s="42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4"/>
    </row>
    <row r="20" spans="1:33" ht="22.5" customHeight="1" x14ac:dyDescent="0.25">
      <c r="A20" s="40"/>
      <c r="B20" s="26" t="s">
        <v>13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3" ht="22.5" customHeight="1" x14ac:dyDescent="0.25">
      <c r="A21" s="40"/>
      <c r="B21" s="26" t="s">
        <v>14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3" ht="22.5" customHeight="1" x14ac:dyDescent="0.25">
      <c r="A22" s="40"/>
      <c r="B22" s="26" t="s">
        <v>15</v>
      </c>
      <c r="C22" s="3">
        <v>2242</v>
      </c>
      <c r="D22" s="3"/>
      <c r="E22" s="3">
        <v>1893</v>
      </c>
      <c r="F22" s="3"/>
      <c r="G22" s="3">
        <v>1403</v>
      </c>
      <c r="H22" s="3"/>
      <c r="I22" s="3">
        <v>786</v>
      </c>
      <c r="J22" s="3"/>
      <c r="K22" s="3">
        <f>I22/G22</f>
        <v>0.56022808267997148</v>
      </c>
      <c r="L22" s="3">
        <v>440</v>
      </c>
      <c r="M22" s="3"/>
      <c r="N22" s="3"/>
      <c r="O22" s="3">
        <v>339</v>
      </c>
      <c r="P22" s="3"/>
      <c r="Q22" s="3">
        <v>0.7704545454545455</v>
      </c>
      <c r="R22" s="3">
        <v>367</v>
      </c>
      <c r="S22" s="3">
        <v>367</v>
      </c>
      <c r="T22" s="3">
        <v>367</v>
      </c>
      <c r="U22" s="3">
        <v>2193</v>
      </c>
      <c r="V22" s="3"/>
      <c r="W22" s="3">
        <v>5.9754768392370572</v>
      </c>
      <c r="X22" s="3">
        <v>2908</v>
      </c>
      <c r="Y22" s="3">
        <v>2908</v>
      </c>
      <c r="Z22" s="3">
        <v>5453</v>
      </c>
      <c r="AA22" s="3">
        <v>0</v>
      </c>
      <c r="AB22" s="3">
        <f>Z22/X22</f>
        <v>1.8751719394773041</v>
      </c>
      <c r="AC22" s="3">
        <v>5945</v>
      </c>
      <c r="AD22" s="3">
        <v>0</v>
      </c>
      <c r="AE22" s="3">
        <f>AC22/Z22</f>
        <v>1.0902255639097744</v>
      </c>
      <c r="AF22" s="3">
        <f>'[2]Раздел 1'!$O$99</f>
        <v>8422</v>
      </c>
      <c r="AG22" s="22">
        <f>'2022'!D22/'2021'!AF22</f>
        <v>1.1355972453099026</v>
      </c>
    </row>
    <row r="23" spans="1:33" ht="22.5" customHeight="1" x14ac:dyDescent="0.25">
      <c r="A23" s="40"/>
      <c r="B23" s="26" t="s">
        <v>16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3" ht="22.5" customHeight="1" x14ac:dyDescent="0.25">
      <c r="A24" s="40"/>
      <c r="B24" s="42" t="s">
        <v>19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4"/>
    </row>
    <row r="25" spans="1:33" ht="22.5" customHeight="1" x14ac:dyDescent="0.25">
      <c r="A25" s="40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3" ht="22.5" customHeight="1" x14ac:dyDescent="0.25">
      <c r="A26" s="41"/>
      <c r="B26" s="15" t="s">
        <v>17</v>
      </c>
      <c r="C26" s="9">
        <f>C22</f>
        <v>2242</v>
      </c>
      <c r="D26" s="9">
        <f t="shared" ref="D26:AF26" si="2">D22</f>
        <v>0</v>
      </c>
      <c r="E26" s="9">
        <f t="shared" si="2"/>
        <v>1893</v>
      </c>
      <c r="F26" s="9">
        <f t="shared" si="2"/>
        <v>0</v>
      </c>
      <c r="G26" s="9">
        <f t="shared" si="2"/>
        <v>1403</v>
      </c>
      <c r="H26" s="9">
        <f t="shared" si="2"/>
        <v>0</v>
      </c>
      <c r="I26" s="9">
        <f t="shared" si="2"/>
        <v>786</v>
      </c>
      <c r="J26" s="9">
        <f t="shared" si="2"/>
        <v>0</v>
      </c>
      <c r="K26" s="9">
        <f t="shared" si="2"/>
        <v>0.56022808267997148</v>
      </c>
      <c r="L26" s="9">
        <f t="shared" si="2"/>
        <v>440</v>
      </c>
      <c r="M26" s="9">
        <f t="shared" si="2"/>
        <v>0</v>
      </c>
      <c r="N26" s="9">
        <f t="shared" si="2"/>
        <v>0</v>
      </c>
      <c r="O26" s="9">
        <f t="shared" si="2"/>
        <v>339</v>
      </c>
      <c r="P26" s="9">
        <f t="shared" si="2"/>
        <v>0</v>
      </c>
      <c r="Q26" s="9"/>
      <c r="R26" s="9">
        <f t="shared" si="2"/>
        <v>367</v>
      </c>
      <c r="S26" s="9">
        <f t="shared" si="2"/>
        <v>367</v>
      </c>
      <c r="T26" s="9"/>
      <c r="U26" s="9">
        <f t="shared" si="2"/>
        <v>2193</v>
      </c>
      <c r="V26" s="9">
        <f t="shared" si="2"/>
        <v>0</v>
      </c>
      <c r="W26" s="9"/>
      <c r="X26" s="9">
        <f t="shared" si="2"/>
        <v>2908</v>
      </c>
      <c r="Y26" s="9">
        <f t="shared" si="2"/>
        <v>2908</v>
      </c>
      <c r="Z26" s="9">
        <f t="shared" si="2"/>
        <v>5453</v>
      </c>
      <c r="AA26" s="9">
        <f t="shared" si="2"/>
        <v>0</v>
      </c>
      <c r="AB26" s="9"/>
      <c r="AC26" s="9">
        <f t="shared" si="2"/>
        <v>5945</v>
      </c>
      <c r="AD26" s="9">
        <f t="shared" si="2"/>
        <v>0</v>
      </c>
      <c r="AE26" s="9"/>
      <c r="AF26" s="9">
        <f t="shared" si="2"/>
        <v>8422</v>
      </c>
    </row>
    <row r="27" spans="1:33" x14ac:dyDescent="0.25">
      <c r="A27" s="51" t="s">
        <v>17</v>
      </c>
      <c r="B27" s="52"/>
      <c r="C27" s="9">
        <f>C11+C18+C26</f>
        <v>1326718</v>
      </c>
      <c r="D27" s="9">
        <f t="shared" ref="D27:O27" si="3">D11+D18+D26</f>
        <v>0</v>
      </c>
      <c r="E27" s="9">
        <f t="shared" si="3"/>
        <v>1105917.9678160918</v>
      </c>
      <c r="F27" s="9">
        <f t="shared" si="3"/>
        <v>0</v>
      </c>
      <c r="G27" s="9">
        <f t="shared" si="3"/>
        <v>1180613</v>
      </c>
      <c r="H27" s="9">
        <f t="shared" si="3"/>
        <v>0</v>
      </c>
      <c r="I27" s="9">
        <f t="shared" si="3"/>
        <v>935211</v>
      </c>
      <c r="J27" s="9">
        <f t="shared" si="3"/>
        <v>0</v>
      </c>
      <c r="K27" s="9">
        <f t="shared" si="3"/>
        <v>0.56022808267997148</v>
      </c>
      <c r="L27" s="9">
        <f t="shared" si="3"/>
        <v>921659</v>
      </c>
      <c r="M27" s="9">
        <f t="shared" si="3"/>
        <v>0</v>
      </c>
      <c r="N27" s="9">
        <f t="shared" si="3"/>
        <v>0</v>
      </c>
      <c r="O27" s="9">
        <f t="shared" si="3"/>
        <v>871422</v>
      </c>
      <c r="P27" s="9">
        <f t="shared" ref="P27:AF27" si="4">P11+P18+P26</f>
        <v>0</v>
      </c>
      <c r="Q27" s="9"/>
      <c r="R27" s="9">
        <f t="shared" si="4"/>
        <v>999999</v>
      </c>
      <c r="S27" s="9">
        <f t="shared" si="4"/>
        <v>367</v>
      </c>
      <c r="T27" s="9"/>
      <c r="U27" s="9">
        <f t="shared" si="4"/>
        <v>1005517</v>
      </c>
      <c r="V27" s="9">
        <f t="shared" si="4"/>
        <v>0</v>
      </c>
      <c r="W27" s="9"/>
      <c r="X27" s="9">
        <f t="shared" si="4"/>
        <v>982940</v>
      </c>
      <c r="Y27" s="9">
        <f t="shared" si="4"/>
        <v>3436</v>
      </c>
      <c r="Z27" s="9">
        <f t="shared" si="4"/>
        <v>1129916</v>
      </c>
      <c r="AA27" s="9">
        <f t="shared" si="4"/>
        <v>0</v>
      </c>
      <c r="AB27" s="9"/>
      <c r="AC27" s="9">
        <f t="shared" si="4"/>
        <v>1085511</v>
      </c>
      <c r="AD27" s="9">
        <f t="shared" si="4"/>
        <v>0</v>
      </c>
      <c r="AE27" s="9"/>
      <c r="AF27" s="9">
        <f t="shared" si="4"/>
        <v>1291364</v>
      </c>
    </row>
  </sheetData>
  <mergeCells count="10">
    <mergeCell ref="A27:B27"/>
    <mergeCell ref="A2:AF2"/>
    <mergeCell ref="A4:A11"/>
    <mergeCell ref="B4:AF4"/>
    <mergeCell ref="B9:AF9"/>
    <mergeCell ref="A12:A18"/>
    <mergeCell ref="B16:AF16"/>
    <mergeCell ref="A19:A26"/>
    <mergeCell ref="B19:AF19"/>
    <mergeCell ref="B24:A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Сафронова Ольга Харитоновна</cp:lastModifiedBy>
  <dcterms:created xsi:type="dcterms:W3CDTF">2013-11-13T16:10:49Z</dcterms:created>
  <dcterms:modified xsi:type="dcterms:W3CDTF">2025-01-20T07:19:13Z</dcterms:modified>
</cp:coreProperties>
</file>