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90" yWindow="780" windowWidth="25185" windowHeight="673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H7" i="16" l="1"/>
  <c r="M11" i="16" l="1"/>
  <c r="M12" i="16" s="1"/>
  <c r="L11" i="16"/>
  <c r="L12" i="16" s="1"/>
  <c r="K11" i="16"/>
  <c r="K12" i="16" s="1"/>
  <c r="J11" i="16"/>
  <c r="J12" i="16" s="1"/>
  <c r="I11" i="16"/>
  <c r="I12" i="16" s="1"/>
  <c r="H11" i="16"/>
  <c r="H12" i="16" s="1"/>
  <c r="G11" i="16"/>
  <c r="G12" i="16" s="1"/>
  <c r="F11" i="16"/>
  <c r="F12" i="16" s="1"/>
  <c r="D11" i="16"/>
  <c r="D12" i="16" s="1"/>
  <c r="N11" i="16"/>
  <c r="N12" i="16" s="1"/>
  <c r="C11" i="16" l="1"/>
  <c r="C12" i="16" s="1"/>
  <c r="C11" i="15" l="1"/>
  <c r="C12" i="15" s="1"/>
  <c r="AH10" i="13"/>
  <c r="AH8" i="13"/>
  <c r="AH7" i="13"/>
  <c r="AH6" i="13"/>
  <c r="AH5" i="13"/>
  <c r="N11" i="15"/>
  <c r="N12" i="15" s="1"/>
  <c r="M11" i="15"/>
  <c r="M12" i="15" s="1"/>
  <c r="L11" i="15"/>
  <c r="L12" i="15" s="1"/>
  <c r="K11" i="15"/>
  <c r="K12" i="15" s="1"/>
  <c r="J11" i="15"/>
  <c r="J12" i="15" s="1"/>
  <c r="I11" i="15"/>
  <c r="I12" i="15" s="1"/>
  <c r="H11" i="15"/>
  <c r="H12" i="15" s="1"/>
  <c r="G11" i="15"/>
  <c r="G12" i="15" s="1"/>
  <c r="F11" i="15"/>
  <c r="F12" i="15" s="1"/>
  <c r="E11" i="15"/>
  <c r="E12" i="15" s="1"/>
  <c r="D11" i="15"/>
  <c r="D12" i="15" s="1"/>
  <c r="W10" i="12" l="1"/>
  <c r="W8" i="12"/>
  <c r="W7" i="12"/>
  <c r="W6" i="12"/>
  <c r="W5" i="12"/>
  <c r="AS11" i="14"/>
  <c r="AS12" i="14" s="1"/>
  <c r="AO11" i="14"/>
  <c r="AO12" i="14" s="1"/>
  <c r="AK11" i="14"/>
  <c r="AK12" i="14" s="1"/>
  <c r="AG11" i="14"/>
  <c r="AG12" i="14" s="1"/>
  <c r="AC11" i="14"/>
  <c r="AC12" i="14" s="1"/>
  <c r="Y11" i="14"/>
  <c r="Y12" i="14" s="1"/>
  <c r="U11" i="14"/>
  <c r="U12" i="14" s="1"/>
  <c r="Q11" i="14"/>
  <c r="Q12" i="14" s="1"/>
  <c r="M11" i="14"/>
  <c r="M12" i="14" s="1"/>
  <c r="J11" i="14"/>
  <c r="J12" i="14" s="1"/>
  <c r="G11" i="14"/>
  <c r="G12" i="14" s="1"/>
  <c r="D11" i="14" l="1"/>
  <c r="D12" i="14" s="1"/>
  <c r="AG11" i="13"/>
  <c r="AG12" i="13" s="1"/>
  <c r="AD11" i="13"/>
  <c r="AD12" i="13"/>
  <c r="AA11" i="13"/>
  <c r="AA12" i="13"/>
  <c r="X11" i="13"/>
  <c r="X12" i="13"/>
  <c r="R11" i="13"/>
  <c r="R12" i="13"/>
  <c r="O11" i="13"/>
  <c r="O12" i="13"/>
  <c r="L11" i="13"/>
  <c r="L12" i="13"/>
  <c r="I11" i="13"/>
  <c r="I12" i="13"/>
  <c r="G11" i="13"/>
  <c r="G12" i="13"/>
  <c r="E11" i="13"/>
  <c r="E12" i="13"/>
  <c r="C11" i="13"/>
  <c r="C12" i="13"/>
  <c r="U11" i="13"/>
  <c r="U12" i="13"/>
  <c r="O10" i="11"/>
  <c r="O8" i="11"/>
  <c r="O7" i="11"/>
  <c r="O6" i="11"/>
  <c r="O5" i="11"/>
  <c r="N5" i="12"/>
  <c r="Q10" i="11"/>
  <c r="Q6" i="11"/>
  <c r="Q7" i="11"/>
  <c r="Q8" i="11"/>
  <c r="Q5" i="11"/>
  <c r="V11" i="12"/>
  <c r="V12" i="12"/>
  <c r="T11" i="12"/>
  <c r="T12" i="12"/>
  <c r="R11" i="12"/>
  <c r="R12" i="12"/>
  <c r="P11" i="12"/>
  <c r="P12" i="12"/>
  <c r="N11" i="12"/>
  <c r="N12" i="12"/>
  <c r="L11" i="12"/>
  <c r="L12" i="12"/>
  <c r="J11" i="12"/>
  <c r="J12" i="12"/>
  <c r="H11" i="12"/>
  <c r="H12" i="12"/>
  <c r="F11" i="12"/>
  <c r="F12" i="12"/>
  <c r="E11" i="12"/>
  <c r="E12" i="12"/>
  <c r="C11" i="12"/>
  <c r="C12" i="12"/>
  <c r="D11" i="12"/>
  <c r="D12" i="12"/>
  <c r="D5" i="11"/>
  <c r="C5" i="11"/>
  <c r="N11" i="11"/>
  <c r="N12" i="11"/>
  <c r="M11" i="11"/>
  <c r="M12" i="11"/>
  <c r="L11" i="11"/>
  <c r="L12" i="11"/>
  <c r="K11" i="11"/>
  <c r="K12" i="11"/>
  <c r="J11" i="11"/>
  <c r="J12" i="11"/>
  <c r="I11" i="11"/>
  <c r="I12" i="11"/>
  <c r="H11" i="11"/>
  <c r="H12" i="11"/>
  <c r="G11" i="11"/>
  <c r="G12" i="11"/>
  <c r="E11" i="11"/>
  <c r="E12" i="11"/>
  <c r="D11" i="11"/>
  <c r="D12" i="11"/>
  <c r="C11" i="11"/>
  <c r="C12" i="11"/>
  <c r="F11" i="11"/>
  <c r="F12" i="11"/>
  <c r="L11" i="10"/>
  <c r="H12" i="10"/>
  <c r="F5" i="10"/>
  <c r="F11" i="10"/>
  <c r="E7" i="10"/>
  <c r="K11" i="10"/>
  <c r="D8" i="10"/>
  <c r="D7" i="10"/>
  <c r="C8" i="10"/>
  <c r="C7" i="10"/>
  <c r="K12" i="10"/>
  <c r="L12" i="10"/>
  <c r="J11" i="10"/>
  <c r="J12" i="10"/>
  <c r="G11" i="10"/>
  <c r="G12" i="10"/>
  <c r="F12" i="10"/>
  <c r="C11" i="10"/>
  <c r="C12" i="10"/>
  <c r="N11" i="10"/>
  <c r="N12" i="10"/>
  <c r="M11" i="10"/>
  <c r="M12" i="10"/>
  <c r="I11" i="10"/>
  <c r="I12" i="10"/>
  <c r="H11" i="10"/>
  <c r="E11" i="10"/>
  <c r="E12" i="10"/>
  <c r="D11" i="10"/>
  <c r="D12" i="10"/>
  <c r="N8" i="9"/>
  <c r="N7" i="9"/>
  <c r="N11" i="9"/>
  <c r="N12" i="9"/>
  <c r="M8" i="9"/>
  <c r="M7" i="9"/>
  <c r="L8" i="9"/>
  <c r="L7" i="9"/>
  <c r="K12" i="9"/>
  <c r="J8" i="9"/>
  <c r="J7" i="9"/>
  <c r="J11" i="9"/>
  <c r="J12" i="9"/>
  <c r="I8" i="9"/>
  <c r="I7" i="9"/>
  <c r="I11" i="9"/>
  <c r="I12" i="9"/>
  <c r="D8" i="9"/>
  <c r="D7" i="9"/>
  <c r="C8" i="9"/>
  <c r="C7" i="9"/>
  <c r="E8" i="9"/>
  <c r="E7" i="9"/>
  <c r="F8" i="9"/>
  <c r="F7" i="9"/>
  <c r="G8" i="9"/>
  <c r="G7" i="9"/>
  <c r="H8" i="9"/>
  <c r="H7" i="9"/>
  <c r="G11" i="9"/>
  <c r="G12" i="9"/>
  <c r="M11" i="9"/>
  <c r="M12" i="9"/>
  <c r="L11" i="9"/>
  <c r="L12" i="9"/>
  <c r="H11" i="9"/>
  <c r="H12" i="9"/>
  <c r="F11" i="9"/>
  <c r="F12" i="9"/>
  <c r="E11" i="9"/>
  <c r="E12" i="9"/>
  <c r="D11" i="9"/>
  <c r="D12" i="9"/>
  <c r="C11" i="9"/>
  <c r="C12" i="9"/>
  <c r="L11" i="8"/>
  <c r="J11" i="8"/>
  <c r="C11" i="8"/>
  <c r="C12" i="8"/>
  <c r="N11" i="8"/>
  <c r="N12" i="8"/>
  <c r="M11" i="8"/>
  <c r="M12" i="8"/>
  <c r="L12" i="8"/>
  <c r="J12" i="8"/>
  <c r="I11" i="8"/>
  <c r="I12" i="8"/>
  <c r="H11" i="8"/>
  <c r="H12" i="8"/>
  <c r="G11" i="8"/>
  <c r="G12" i="8"/>
  <c r="F11" i="8"/>
  <c r="F12" i="8"/>
  <c r="E11" i="8"/>
  <c r="E12" i="8"/>
  <c r="D11" i="8"/>
  <c r="D12" i="8"/>
  <c r="K11" i="8"/>
  <c r="K12" i="8"/>
  <c r="M11" i="7"/>
  <c r="M12" i="7"/>
  <c r="K7" i="7"/>
  <c r="K10" i="7"/>
  <c r="N11" i="7"/>
  <c r="N12" i="7"/>
  <c r="L11" i="7"/>
  <c r="L12" i="7"/>
  <c r="K11" i="7"/>
  <c r="K12" i="7"/>
  <c r="J11" i="7"/>
  <c r="J12" i="7"/>
  <c r="I11" i="7"/>
  <c r="I12" i="7"/>
  <c r="H11" i="7"/>
  <c r="H12" i="7"/>
  <c r="G11" i="7"/>
  <c r="G12" i="7"/>
  <c r="F11" i="7"/>
  <c r="F12" i="7"/>
  <c r="E11" i="7"/>
  <c r="E12" i="7"/>
  <c r="D11" i="7"/>
  <c r="D12" i="7"/>
  <c r="C11" i="7"/>
  <c r="C12" i="7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6"/>
  <c r="C12" i="6"/>
  <c r="N11" i="5"/>
  <c r="N12" i="5"/>
  <c r="M11" i="5"/>
  <c r="M12" i="5"/>
  <c r="L11" i="5"/>
  <c r="L12" i="5"/>
  <c r="K11" i="5"/>
  <c r="K12" i="5"/>
  <c r="J11" i="5"/>
  <c r="J12" i="5"/>
  <c r="I11" i="5"/>
  <c r="I12" i="5"/>
  <c r="H11" i="5"/>
  <c r="H12" i="5"/>
  <c r="G11" i="5"/>
  <c r="G12" i="5"/>
  <c r="F11" i="5"/>
  <c r="F12" i="5"/>
  <c r="E11" i="5"/>
  <c r="E12" i="5"/>
  <c r="D11" i="5"/>
  <c r="D12" i="5"/>
  <c r="C11" i="5"/>
  <c r="C12" i="5"/>
</calcChain>
</file>

<file path=xl/comments1.xml><?xml version="1.0" encoding="utf-8"?>
<comments xmlns="http://schemas.openxmlformats.org/spreadsheetml/2006/main">
  <authors>
    <author>Михайлова Елена Викторовна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Из объема населения минусуем абонентов Жук, Лотос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покупку по ДЭС с Энергопромсбыт для автодора</t>
        </r>
      </text>
    </comment>
  </commentList>
</comments>
</file>

<file path=xl/comments3.xml><?xml version="1.0" encoding="utf-8"?>
<comments xmlns="http://schemas.openxmlformats.org/spreadsheetml/2006/main">
  <authors>
    <author>admin_support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admin_support:</t>
        </r>
        <r>
          <rPr>
            <sz val="9"/>
            <color indexed="81"/>
            <rFont val="Tahoma"/>
            <family val="2"/>
            <charset val="204"/>
          </rPr>
          <t xml:space="preserve">
добавила покупку по ДЭС с Энергопромсбыт для автодора</t>
        </r>
      </text>
    </comment>
  </commentList>
</comments>
</file>

<file path=xl/sharedStrings.xml><?xml version="1.0" encoding="utf-8"?>
<sst xmlns="http://schemas.openxmlformats.org/spreadsheetml/2006/main" count="288" uniqueCount="38">
  <si>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</si>
  <si>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</si>
  <si>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</si>
  <si>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</si>
  <si>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</si>
  <si>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</si>
  <si>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</si>
  <si>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</si>
  <si>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</si>
  <si>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</si>
  <si>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</si>
  <si>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</si>
  <si>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</si>
  <si>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</si>
  <si>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</si>
  <si>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</si>
  <si>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</si>
  <si>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</si>
  <si>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</si>
  <si>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кВт*ч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</si>
  <si>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</si>
  <si>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</si>
  <si>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2015 год</t>
  </si>
  <si>
    <t>ОАО "Московская объединенная электросетевая компания"</t>
  </si>
  <si>
    <t>Население, кВт*ч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</si>
  <si>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2016 год</t>
  </si>
  <si>
    <t>ПАО "Московская объединенная электросетевая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</si>
  <si>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2017 год</t>
  </si>
  <si>
    <t>\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</si>
  <si>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</si>
  <si>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</si>
  <si>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2020 год</t>
  </si>
  <si>
    <t>ПАО «Россети Московский регион»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</si>
  <si>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</si>
  <si>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</si>
  <si>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2023 год</t>
  </si>
  <si>
    <t>население</t>
  </si>
  <si>
    <t>Информация о фактическом полезном отпуске электрической энергии (мощности) потребителям ООО "РУСЭНЕРГОСБЫТ" в границах Московской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</si>
</sst>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0" fontId="4" fillId="0" borderId="0" xfId="0" applyFont="1"/>
    <xf numFmtId="3" fontId="3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3" fontId="2" fillId="0" borderId="6" xfId="0" applyNumberFormat="1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/>
    <xf numFmtId="4" fontId="3" fillId="0" borderId="0" xfId="0" applyNumberFormat="1" applyFont="1"/>
    <xf numFmtId="3" fontId="8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10" sqref="B10"/>
    </sheetView>
  </sheetViews>
  <sheetFormatPr defaultColWidth="9.140625" defaultRowHeight="22.5" customHeight="1" x14ac:dyDescent="0.25"/>
  <cols>
    <col min="1" max="1" width="24.85546875" style="11" customWidth="1"/>
    <col min="2" max="2" width="14.85546875" style="1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1"/>
  </cols>
  <sheetData>
    <row r="2" spans="1:14" s="1" customFormat="1" ht="42.7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s="1" customFormat="1" ht="22.5" customHeight="1" x14ac:dyDescent="0.25">
      <c r="A4" s="22" t="s">
        <v>23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3"/>
      <c r="B5" s="6" t="s">
        <v>14</v>
      </c>
      <c r="C5" s="7">
        <v>177951447</v>
      </c>
      <c r="D5" s="7">
        <v>153963388</v>
      </c>
      <c r="E5" s="7">
        <v>175514938</v>
      </c>
      <c r="F5" s="7">
        <v>145452494</v>
      </c>
      <c r="G5" s="7">
        <v>136444473</v>
      </c>
      <c r="H5" s="7">
        <v>136324633</v>
      </c>
      <c r="I5" s="7">
        <v>145565471</v>
      </c>
      <c r="J5" s="7">
        <v>146836805</v>
      </c>
      <c r="K5" s="7">
        <v>143628401</v>
      </c>
      <c r="L5" s="7">
        <v>160064667</v>
      </c>
      <c r="M5" s="7">
        <v>164098484</v>
      </c>
      <c r="N5" s="7">
        <v>187512728</v>
      </c>
    </row>
    <row r="6" spans="1:14" ht="22.5" customHeight="1" x14ac:dyDescent="0.25">
      <c r="A6" s="23"/>
      <c r="B6" s="6" t="s">
        <v>15</v>
      </c>
      <c r="C6" s="7">
        <v>46957174</v>
      </c>
      <c r="D6" s="7">
        <v>39654720</v>
      </c>
      <c r="E6" s="7">
        <v>45576112</v>
      </c>
      <c r="F6" s="7">
        <v>37094174</v>
      </c>
      <c r="G6" s="7">
        <v>34922864</v>
      </c>
      <c r="H6" s="7">
        <v>35531395</v>
      </c>
      <c r="I6" s="7">
        <v>35954433</v>
      </c>
      <c r="J6" s="7">
        <v>35466868</v>
      </c>
      <c r="K6" s="7">
        <v>34907344</v>
      </c>
      <c r="L6" s="7">
        <v>39287553</v>
      </c>
      <c r="M6" s="7">
        <v>40401405</v>
      </c>
      <c r="N6" s="7">
        <v>45709835</v>
      </c>
    </row>
    <row r="7" spans="1:14" ht="22.5" customHeight="1" x14ac:dyDescent="0.25">
      <c r="A7" s="23"/>
      <c r="B7" s="6" t="s">
        <v>16</v>
      </c>
      <c r="C7" s="7">
        <v>393763</v>
      </c>
      <c r="D7" s="7">
        <v>351994</v>
      </c>
      <c r="E7" s="7">
        <v>381864</v>
      </c>
      <c r="F7" s="7">
        <v>311198</v>
      </c>
      <c r="G7" s="7">
        <v>278754</v>
      </c>
      <c r="H7" s="7">
        <v>317681</v>
      </c>
      <c r="I7" s="7">
        <v>341640</v>
      </c>
      <c r="J7" s="7">
        <v>338851</v>
      </c>
      <c r="K7" s="7">
        <v>376586</v>
      </c>
      <c r="L7" s="7">
        <v>394575</v>
      </c>
      <c r="M7" s="7">
        <v>416776</v>
      </c>
      <c r="N7" s="7">
        <v>642332</v>
      </c>
    </row>
    <row r="8" spans="1:14" ht="22.5" customHeight="1" x14ac:dyDescent="0.25">
      <c r="A8" s="23"/>
      <c r="B8" s="6" t="s">
        <v>17</v>
      </c>
      <c r="C8" s="7">
        <v>237375</v>
      </c>
      <c r="D8" s="7">
        <v>253258</v>
      </c>
      <c r="E8" s="7">
        <v>231549</v>
      </c>
      <c r="F8" s="7">
        <v>169404</v>
      </c>
      <c r="G8" s="7">
        <v>134673</v>
      </c>
      <c r="H8" s="7">
        <v>102531</v>
      </c>
      <c r="I8" s="7">
        <v>98007</v>
      </c>
      <c r="J8" s="7">
        <v>93725</v>
      </c>
      <c r="K8" s="7">
        <v>131255</v>
      </c>
      <c r="L8" s="7">
        <v>141879</v>
      </c>
      <c r="M8" s="7">
        <v>160998</v>
      </c>
      <c r="N8" s="7">
        <v>188051</v>
      </c>
    </row>
    <row r="9" spans="1:14" ht="22.5" customHeight="1" x14ac:dyDescent="0.25">
      <c r="A9" s="23"/>
      <c r="B9" s="25" t="s">
        <v>24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3"/>
      <c r="B10" s="8"/>
      <c r="C10" s="7">
        <v>151185</v>
      </c>
      <c r="D10" s="7">
        <v>129001</v>
      </c>
      <c r="E10" s="7">
        <v>145028</v>
      </c>
      <c r="F10" s="7">
        <v>132392</v>
      </c>
      <c r="G10" s="7">
        <v>151655</v>
      </c>
      <c r="H10" s="7">
        <v>156857</v>
      </c>
      <c r="I10" s="7">
        <v>122922</v>
      </c>
      <c r="J10" s="7">
        <v>135277</v>
      </c>
      <c r="K10" s="7">
        <v>153161</v>
      </c>
      <c r="L10" s="7">
        <v>187060</v>
      </c>
      <c r="M10" s="7">
        <v>159782</v>
      </c>
      <c r="N10" s="7">
        <v>166729</v>
      </c>
    </row>
    <row r="11" spans="1:14" ht="30.75" customHeight="1" x14ac:dyDescent="0.25">
      <c r="A11" s="24"/>
      <c r="B11" s="10" t="s">
        <v>18</v>
      </c>
      <c r="C11" s="7">
        <f t="shared" ref="C11:N11" si="0">SUM(C5:C8,C10)</f>
        <v>225690944</v>
      </c>
      <c r="D11" s="7">
        <f t="shared" si="0"/>
        <v>194352361</v>
      </c>
      <c r="E11" s="7">
        <f t="shared" si="0"/>
        <v>221849491</v>
      </c>
      <c r="F11" s="7">
        <f t="shared" si="0"/>
        <v>183159662</v>
      </c>
      <c r="G11" s="7">
        <f t="shared" si="0"/>
        <v>171932419</v>
      </c>
      <c r="H11" s="7">
        <f t="shared" si="0"/>
        <v>172433097</v>
      </c>
      <c r="I11" s="7">
        <f t="shared" si="0"/>
        <v>182082473</v>
      </c>
      <c r="J11" s="7">
        <f t="shared" si="0"/>
        <v>182871526</v>
      </c>
      <c r="K11" s="7">
        <f t="shared" si="0"/>
        <v>179196747</v>
      </c>
      <c r="L11" s="7">
        <f t="shared" si="0"/>
        <v>200075734</v>
      </c>
      <c r="M11" s="7">
        <f t="shared" si="0"/>
        <v>205237445</v>
      </c>
      <c r="N11" s="7">
        <f t="shared" si="0"/>
        <v>234219675</v>
      </c>
    </row>
    <row r="12" spans="1:14" ht="50.25" customHeight="1" x14ac:dyDescent="0.25">
      <c r="A12" s="28" t="s">
        <v>18</v>
      </c>
      <c r="B12" s="29"/>
      <c r="C12" s="9">
        <f>C11</f>
        <v>225690944</v>
      </c>
      <c r="D12" s="9">
        <f t="shared" ref="D12:N12" si="1">D11</f>
        <v>194352361</v>
      </c>
      <c r="E12" s="9">
        <f t="shared" si="1"/>
        <v>221849491</v>
      </c>
      <c r="F12" s="9">
        <f t="shared" si="1"/>
        <v>183159662</v>
      </c>
      <c r="G12" s="9">
        <f t="shared" si="1"/>
        <v>171932419</v>
      </c>
      <c r="H12" s="9">
        <f t="shared" si="1"/>
        <v>172433097</v>
      </c>
      <c r="I12" s="9">
        <f t="shared" si="1"/>
        <v>182082473</v>
      </c>
      <c r="J12" s="9">
        <f t="shared" si="1"/>
        <v>182871526</v>
      </c>
      <c r="K12" s="9">
        <f t="shared" si="1"/>
        <v>179196747</v>
      </c>
      <c r="L12" s="9">
        <f t="shared" si="1"/>
        <v>200075734</v>
      </c>
      <c r="M12" s="9">
        <f t="shared" si="1"/>
        <v>205237445</v>
      </c>
      <c r="N12" s="9">
        <f t="shared" si="1"/>
        <v>234219675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0"/>
  <sheetViews>
    <sheetView zoomScale="70" zoomScaleNormal="70" workbookViewId="0">
      <selection activeCell="G35" sqref="G3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6" style="1" customWidth="1"/>
    <col min="5" max="6" width="16" style="1" hidden="1" customWidth="1"/>
    <col min="7" max="7" width="16.7109375" style="1" customWidth="1"/>
    <col min="8" max="9" width="16.7109375" style="1" hidden="1" customWidth="1"/>
    <col min="10" max="10" width="16.42578125" style="1" customWidth="1"/>
    <col min="11" max="12" width="16.42578125" style="1" hidden="1" customWidth="1"/>
    <col min="13" max="13" width="15.85546875" style="1" customWidth="1"/>
    <col min="14" max="16" width="15.85546875" style="1" hidden="1" customWidth="1"/>
    <col min="17" max="17" width="17.85546875" style="1" customWidth="1"/>
    <col min="18" max="20" width="17.85546875" style="1" hidden="1" customWidth="1"/>
    <col min="21" max="21" width="18.42578125" style="1" customWidth="1"/>
    <col min="22" max="24" width="18.42578125" style="1" hidden="1" customWidth="1"/>
    <col min="25" max="25" width="19.85546875" style="1" customWidth="1"/>
    <col min="26" max="28" width="19.85546875" style="1" hidden="1" customWidth="1"/>
    <col min="29" max="29" width="21" style="1" customWidth="1"/>
    <col min="30" max="32" width="21" style="1" hidden="1" customWidth="1"/>
    <col min="33" max="33" width="22.140625" style="1" customWidth="1"/>
    <col min="34" max="36" width="22.140625" style="1" hidden="1" customWidth="1"/>
    <col min="37" max="37" width="22.42578125" style="1" customWidth="1"/>
    <col min="38" max="40" width="22.42578125" style="1" hidden="1" customWidth="1"/>
    <col min="41" max="41" width="24.28515625" style="1" customWidth="1"/>
    <col min="42" max="44" width="24.28515625" style="1" hidden="1" customWidth="1"/>
    <col min="45" max="45" width="24.140625" style="1" customWidth="1"/>
    <col min="46" max="46" width="9.140625" style="14"/>
    <col min="47" max="16384" width="9.140625" style="1"/>
  </cols>
  <sheetData>
    <row r="2" spans="1:46" ht="42.75" customHeight="1" x14ac:dyDescent="0.2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46" s="5" customFormat="1" ht="33" customHeight="1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/>
      <c r="U3" s="4" t="s">
        <v>7</v>
      </c>
      <c r="V3" s="4"/>
      <c r="W3" s="4"/>
      <c r="X3" s="4"/>
      <c r="Y3" s="4" t="s">
        <v>8</v>
      </c>
      <c r="Z3" s="4"/>
      <c r="AA3" s="4"/>
      <c r="AB3" s="4"/>
      <c r="AC3" s="4" t="s">
        <v>9</v>
      </c>
      <c r="AD3" s="4"/>
      <c r="AE3" s="4"/>
      <c r="AF3" s="4"/>
      <c r="AG3" s="4" t="s">
        <v>10</v>
      </c>
      <c r="AH3" s="4"/>
      <c r="AI3" s="4"/>
      <c r="AJ3" s="4"/>
      <c r="AK3" s="4" t="s">
        <v>11</v>
      </c>
      <c r="AL3" s="4"/>
      <c r="AM3" s="4"/>
      <c r="AN3" s="4"/>
      <c r="AO3" s="4" t="s">
        <v>12</v>
      </c>
      <c r="AP3" s="4"/>
      <c r="AQ3" s="4"/>
      <c r="AR3" s="4"/>
      <c r="AS3" s="4" t="s">
        <v>13</v>
      </c>
      <c r="AT3" s="15"/>
    </row>
    <row r="4" spans="1:46" ht="22.5" customHeight="1" x14ac:dyDescent="0.25">
      <c r="A4" s="22" t="s">
        <v>32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7"/>
    </row>
    <row r="5" spans="1:46" ht="22.5" customHeight="1" x14ac:dyDescent="0.25">
      <c r="A5" s="23"/>
      <c r="B5" s="6" t="s">
        <v>14</v>
      </c>
      <c r="C5" s="6">
        <v>0.96268606301902881</v>
      </c>
      <c r="D5" s="7">
        <v>201391238</v>
      </c>
      <c r="E5" s="7"/>
      <c r="F5" s="7">
        <v>0.96855842864729202</v>
      </c>
      <c r="G5" s="7">
        <v>172441543</v>
      </c>
      <c r="H5" s="7"/>
      <c r="I5" s="7">
        <v>1.0230424548891834</v>
      </c>
      <c r="J5" s="7">
        <v>191225317</v>
      </c>
      <c r="K5" s="7"/>
      <c r="L5" s="7">
        <v>0.85480189260157036</v>
      </c>
      <c r="M5" s="7">
        <v>168786198</v>
      </c>
      <c r="N5" s="7"/>
      <c r="O5" s="7"/>
      <c r="P5" s="7">
        <v>0.98410215613899321</v>
      </c>
      <c r="Q5" s="7">
        <v>154910177</v>
      </c>
      <c r="R5" s="7"/>
      <c r="S5" s="7"/>
      <c r="T5" s="7">
        <v>0.96665960523223426</v>
      </c>
      <c r="U5" s="7">
        <v>141086104</v>
      </c>
      <c r="V5" s="7"/>
      <c r="W5" s="7"/>
      <c r="X5" s="7">
        <v>1.0654806497386766</v>
      </c>
      <c r="Y5" s="7">
        <v>147159672</v>
      </c>
      <c r="Z5" s="7"/>
      <c r="AA5" s="7"/>
      <c r="AB5" s="7">
        <v>0.99944795524193675</v>
      </c>
      <c r="AC5" s="7">
        <v>151975469</v>
      </c>
      <c r="AD5" s="7"/>
      <c r="AE5" s="7"/>
      <c r="AF5" s="7">
        <v>1.0167983561293208</v>
      </c>
      <c r="AG5" s="7">
        <v>150010283</v>
      </c>
      <c r="AH5" s="7"/>
      <c r="AI5" s="7"/>
      <c r="AJ5" s="7">
        <v>1.0807157175839797</v>
      </c>
      <c r="AK5" s="7">
        <v>162085546</v>
      </c>
      <c r="AL5" s="7"/>
      <c r="AM5" s="7"/>
      <c r="AN5" s="7">
        <v>1.0419032021279495</v>
      </c>
      <c r="AO5" s="7">
        <v>177760705</v>
      </c>
      <c r="AP5" s="7"/>
      <c r="AQ5" s="7"/>
      <c r="AR5" s="7">
        <v>1.1698873144707618</v>
      </c>
      <c r="AS5" s="7">
        <v>194913338</v>
      </c>
    </row>
    <row r="6" spans="1:46" ht="22.5" customHeight="1" x14ac:dyDescent="0.25">
      <c r="A6" s="23"/>
      <c r="B6" s="6" t="s">
        <v>15</v>
      </c>
      <c r="C6" s="6">
        <v>1.0180203937037307</v>
      </c>
      <c r="D6" s="7">
        <v>60922178</v>
      </c>
      <c r="E6" s="7"/>
      <c r="F6" s="7">
        <v>0.95502632231127149</v>
      </c>
      <c r="G6" s="7">
        <v>50510224</v>
      </c>
      <c r="H6" s="7"/>
      <c r="I6" s="7">
        <v>0.98497653545900599</v>
      </c>
      <c r="J6" s="7">
        <v>55515621</v>
      </c>
      <c r="K6" s="7"/>
      <c r="L6" s="7">
        <v>0.82496024155661007</v>
      </c>
      <c r="M6" s="7">
        <v>47059448</v>
      </c>
      <c r="N6" s="7"/>
      <c r="O6" s="7"/>
      <c r="P6" s="7">
        <v>0.92079361428542628</v>
      </c>
      <c r="Q6" s="7">
        <v>42877455</v>
      </c>
      <c r="R6" s="7"/>
      <c r="S6" s="7"/>
      <c r="T6" s="7">
        <v>0.95558414510674228</v>
      </c>
      <c r="U6" s="7">
        <v>42046728</v>
      </c>
      <c r="V6" s="7"/>
      <c r="W6" s="7"/>
      <c r="X6" s="7">
        <v>1.0810345101346668</v>
      </c>
      <c r="Y6" s="7">
        <v>42327011</v>
      </c>
      <c r="Z6" s="7"/>
      <c r="AA6" s="7"/>
      <c r="AB6" s="7">
        <v>1.0181736936107471</v>
      </c>
      <c r="AC6" s="7">
        <v>41796494</v>
      </c>
      <c r="AD6" s="7"/>
      <c r="AE6" s="7"/>
      <c r="AF6" s="7">
        <v>1.0023864345073945</v>
      </c>
      <c r="AG6" s="7">
        <v>41894831</v>
      </c>
      <c r="AH6" s="7"/>
      <c r="AI6" s="7"/>
      <c r="AJ6" s="7">
        <v>1.0302495842329125</v>
      </c>
      <c r="AK6" s="7">
        <v>46216132</v>
      </c>
      <c r="AL6" s="7"/>
      <c r="AM6" s="7"/>
      <c r="AN6" s="7">
        <v>1.0913525404793809</v>
      </c>
      <c r="AO6" s="7">
        <v>53492656</v>
      </c>
      <c r="AP6" s="7"/>
      <c r="AQ6" s="7"/>
      <c r="AR6" s="7">
        <v>1.2440387912380653</v>
      </c>
      <c r="AS6" s="7">
        <v>62893162</v>
      </c>
    </row>
    <row r="7" spans="1:46" ht="22.5" customHeight="1" x14ac:dyDescent="0.25">
      <c r="A7" s="23"/>
      <c r="B7" s="6" t="s">
        <v>16</v>
      </c>
      <c r="C7" s="6">
        <v>6.7343151977044284</v>
      </c>
      <c r="D7" s="7">
        <v>1336414</v>
      </c>
      <c r="E7" s="7"/>
      <c r="F7" s="7">
        <v>0.90848440277620768</v>
      </c>
      <c r="G7" s="7">
        <v>1398452</v>
      </c>
      <c r="H7" s="7"/>
      <c r="I7" s="7">
        <v>0.91089059494923186</v>
      </c>
      <c r="J7" s="7">
        <v>1278962</v>
      </c>
      <c r="K7" s="7"/>
      <c r="L7" s="7">
        <v>0.79403735659144559</v>
      </c>
      <c r="M7" s="7">
        <v>1085166</v>
      </c>
      <c r="N7" s="7"/>
      <c r="O7" s="7"/>
      <c r="P7" s="7">
        <v>0.85014254763246155</v>
      </c>
      <c r="Q7" s="7">
        <v>978306</v>
      </c>
      <c r="R7" s="7"/>
      <c r="S7" s="7"/>
      <c r="T7" s="7">
        <v>0.87841562712998922</v>
      </c>
      <c r="U7" s="7">
        <v>808281</v>
      </c>
      <c r="V7" s="7"/>
      <c r="W7" s="7"/>
      <c r="X7" s="7">
        <v>0.89576221090592412</v>
      </c>
      <c r="Y7" s="7">
        <v>773501</v>
      </c>
      <c r="Z7" s="7"/>
      <c r="AA7" s="7"/>
      <c r="AB7" s="7">
        <v>1.1398450107537215</v>
      </c>
      <c r="AC7" s="7">
        <v>732564</v>
      </c>
      <c r="AD7" s="7"/>
      <c r="AE7" s="7"/>
      <c r="AF7" s="7">
        <v>1.1154737331473734</v>
      </c>
      <c r="AG7" s="7">
        <v>913358</v>
      </c>
      <c r="AH7" s="7"/>
      <c r="AI7" s="7"/>
      <c r="AJ7" s="7">
        <v>1.1487070570335276</v>
      </c>
      <c r="AK7" s="7">
        <v>1019850</v>
      </c>
      <c r="AL7" s="7"/>
      <c r="AM7" s="7"/>
      <c r="AN7" s="7">
        <v>1.0712984400684618</v>
      </c>
      <c r="AO7" s="7">
        <v>1240082</v>
      </c>
      <c r="AP7" s="7"/>
      <c r="AQ7" s="7"/>
      <c r="AR7" s="7">
        <v>0.98921123527111443</v>
      </c>
      <c r="AS7" s="7">
        <v>1384231</v>
      </c>
    </row>
    <row r="8" spans="1:46" ht="22.5" customHeight="1" x14ac:dyDescent="0.25">
      <c r="A8" s="23"/>
      <c r="B8" s="6" t="s">
        <v>17</v>
      </c>
      <c r="C8" s="6">
        <v>4.3099602048239172</v>
      </c>
      <c r="D8" s="7">
        <v>314785</v>
      </c>
      <c r="E8" s="7"/>
      <c r="F8" s="7">
        <v>0.93593277889379056</v>
      </c>
      <c r="G8" s="7">
        <v>229430</v>
      </c>
      <c r="H8" s="7"/>
      <c r="I8" s="7">
        <v>0.88518005148369217</v>
      </c>
      <c r="J8" s="7">
        <v>266582</v>
      </c>
      <c r="K8" s="7"/>
      <c r="L8" s="7">
        <v>0.75878818867442155</v>
      </c>
      <c r="M8" s="7">
        <v>176213</v>
      </c>
      <c r="N8" s="7"/>
      <c r="O8" s="7"/>
      <c r="P8" s="7">
        <v>0.60772195080862534</v>
      </c>
      <c r="Q8" s="7">
        <v>146421</v>
      </c>
      <c r="R8" s="7"/>
      <c r="S8" s="7"/>
      <c r="T8" s="7">
        <v>1.070011607962716</v>
      </c>
      <c r="U8" s="7">
        <v>134839</v>
      </c>
      <c r="V8" s="7"/>
      <c r="W8" s="7"/>
      <c r="X8" s="7">
        <v>0.76542260362694303</v>
      </c>
      <c r="Y8" s="7">
        <v>119604</v>
      </c>
      <c r="Z8" s="7"/>
      <c r="AA8" s="7"/>
      <c r="AB8" s="7">
        <v>1.391876884023481</v>
      </c>
      <c r="AC8" s="7">
        <v>121336</v>
      </c>
      <c r="AD8" s="7"/>
      <c r="AE8" s="7"/>
      <c r="AF8" s="7">
        <v>0.89757209620426304</v>
      </c>
      <c r="AG8" s="7">
        <v>151660</v>
      </c>
      <c r="AH8" s="7"/>
      <c r="AI8" s="7"/>
      <c r="AJ8" s="7">
        <v>1.4008178400894036</v>
      </c>
      <c r="AK8" s="7">
        <v>162252</v>
      </c>
      <c r="AL8" s="7"/>
      <c r="AM8" s="7"/>
      <c r="AN8" s="7">
        <v>1.3611408264282994</v>
      </c>
      <c r="AO8" s="7">
        <v>164895</v>
      </c>
      <c r="AP8" s="7"/>
      <c r="AQ8" s="7"/>
      <c r="AR8" s="7">
        <v>0.91853045783325116</v>
      </c>
      <c r="AS8" s="7">
        <v>250835</v>
      </c>
    </row>
    <row r="9" spans="1:46" ht="22.5" customHeight="1" x14ac:dyDescent="0.25">
      <c r="A9" s="23"/>
      <c r="B9" s="25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7"/>
    </row>
    <row r="10" spans="1:46" ht="22.5" customHeight="1" x14ac:dyDescent="0.25">
      <c r="A10" s="23"/>
      <c r="B10" s="8"/>
      <c r="C10" s="8">
        <v>2.6317446489840521</v>
      </c>
      <c r="D10" s="7">
        <v>1055843</v>
      </c>
      <c r="E10" s="7"/>
      <c r="F10" s="7">
        <v>0.94417698902626224</v>
      </c>
      <c r="G10" s="7">
        <v>846758</v>
      </c>
      <c r="H10" s="7"/>
      <c r="I10" s="7">
        <v>0.8384058520703872</v>
      </c>
      <c r="J10" s="7">
        <v>819978</v>
      </c>
      <c r="K10" s="7"/>
      <c r="L10" s="7">
        <v>1.0196691446177923</v>
      </c>
      <c r="M10" s="7">
        <v>978612</v>
      </c>
      <c r="N10" s="7"/>
      <c r="O10" s="7"/>
      <c r="P10" s="7">
        <v>1.0340205307883885</v>
      </c>
      <c r="Q10" s="7">
        <v>1117742</v>
      </c>
      <c r="R10" s="7"/>
      <c r="S10" s="7"/>
      <c r="T10" s="7">
        <v>0.91310146009863868</v>
      </c>
      <c r="U10" s="7">
        <v>777236</v>
      </c>
      <c r="V10" s="7"/>
      <c r="W10" s="7"/>
      <c r="X10" s="7">
        <v>0.99387099109350607</v>
      </c>
      <c r="Y10" s="7">
        <v>854473</v>
      </c>
      <c r="Z10" s="7"/>
      <c r="AA10" s="7"/>
      <c r="AB10" s="7">
        <v>0.98679874312687443</v>
      </c>
      <c r="AC10" s="7">
        <v>868835</v>
      </c>
      <c r="AD10" s="7"/>
      <c r="AE10" s="7"/>
      <c r="AF10" s="7">
        <v>1.2737534412609453</v>
      </c>
      <c r="AG10" s="7">
        <v>998276</v>
      </c>
      <c r="AH10" s="7"/>
      <c r="AI10" s="7"/>
      <c r="AJ10" s="7">
        <v>1.0014598673716593</v>
      </c>
      <c r="AK10" s="7">
        <v>1006960</v>
      </c>
      <c r="AL10" s="7"/>
      <c r="AM10" s="7"/>
      <c r="AN10" s="7">
        <v>0.95059928716955966</v>
      </c>
      <c r="AO10" s="7">
        <v>1187878</v>
      </c>
      <c r="AP10" s="7"/>
      <c r="AQ10" s="7"/>
      <c r="AR10" s="7">
        <v>1.1922432490445023</v>
      </c>
      <c r="AS10" s="7">
        <v>1169584</v>
      </c>
    </row>
    <row r="11" spans="1:46" ht="22.5" customHeight="1" x14ac:dyDescent="0.25">
      <c r="A11" s="24"/>
      <c r="B11" s="10" t="s">
        <v>18</v>
      </c>
      <c r="C11" s="10"/>
      <c r="D11" s="9">
        <f t="shared" ref="D11:AS11" si="0">SUM(D5:D8,D10)</f>
        <v>265020458</v>
      </c>
      <c r="E11" s="9"/>
      <c r="F11" s="9"/>
      <c r="G11" s="9">
        <f t="shared" si="0"/>
        <v>225426407</v>
      </c>
      <c r="H11" s="9"/>
      <c r="I11" s="9"/>
      <c r="J11" s="9">
        <f t="shared" si="0"/>
        <v>249106460</v>
      </c>
      <c r="K11" s="9"/>
      <c r="L11" s="9"/>
      <c r="M11" s="9">
        <f>SUM(M5:M8,M10)</f>
        <v>218085637</v>
      </c>
      <c r="N11" s="9"/>
      <c r="O11" s="9"/>
      <c r="P11" s="9"/>
      <c r="Q11" s="9">
        <f t="shared" si="0"/>
        <v>200030101</v>
      </c>
      <c r="R11" s="9"/>
      <c r="S11" s="9"/>
      <c r="T11" s="9"/>
      <c r="U11" s="9">
        <f t="shared" si="0"/>
        <v>184853188</v>
      </c>
      <c r="V11" s="9"/>
      <c r="W11" s="9"/>
      <c r="X11" s="9"/>
      <c r="Y11" s="9">
        <f t="shared" si="0"/>
        <v>191234261</v>
      </c>
      <c r="Z11" s="9"/>
      <c r="AA11" s="9"/>
      <c r="AB11" s="9"/>
      <c r="AC11" s="9">
        <f t="shared" si="0"/>
        <v>195494698</v>
      </c>
      <c r="AD11" s="9"/>
      <c r="AE11" s="9"/>
      <c r="AF11" s="9"/>
      <c r="AG11" s="9">
        <f t="shared" si="0"/>
        <v>193968408</v>
      </c>
      <c r="AH11" s="9"/>
      <c r="AI11" s="9"/>
      <c r="AJ11" s="9"/>
      <c r="AK11" s="9">
        <f t="shared" si="0"/>
        <v>210490740</v>
      </c>
      <c r="AL11" s="9"/>
      <c r="AM11" s="9"/>
      <c r="AN11" s="9"/>
      <c r="AO11" s="9">
        <f t="shared" si="0"/>
        <v>233846216</v>
      </c>
      <c r="AP11" s="9"/>
      <c r="AQ11" s="9"/>
      <c r="AR11" s="9"/>
      <c r="AS11" s="9">
        <f t="shared" si="0"/>
        <v>260611150</v>
      </c>
    </row>
    <row r="12" spans="1:46" ht="22.5" customHeight="1" x14ac:dyDescent="0.25">
      <c r="A12" s="28" t="s">
        <v>18</v>
      </c>
      <c r="B12" s="29"/>
      <c r="C12" s="16"/>
      <c r="D12" s="9">
        <f>D11</f>
        <v>265020458</v>
      </c>
      <c r="E12" s="9"/>
      <c r="F12" s="9"/>
      <c r="G12" s="9">
        <f t="shared" ref="G12:AK12" si="1">G11</f>
        <v>225426407</v>
      </c>
      <c r="H12" s="9"/>
      <c r="I12" s="9"/>
      <c r="J12" s="9">
        <f t="shared" si="1"/>
        <v>249106460</v>
      </c>
      <c r="K12" s="9"/>
      <c r="L12" s="9"/>
      <c r="M12" s="9">
        <f t="shared" si="1"/>
        <v>218085637</v>
      </c>
      <c r="N12" s="9"/>
      <c r="O12" s="9"/>
      <c r="P12" s="9"/>
      <c r="Q12" s="9">
        <f t="shared" si="1"/>
        <v>200030101</v>
      </c>
      <c r="R12" s="9"/>
      <c r="S12" s="9"/>
      <c r="T12" s="9"/>
      <c r="U12" s="9">
        <f>U11</f>
        <v>184853188</v>
      </c>
      <c r="V12" s="9"/>
      <c r="W12" s="9"/>
      <c r="X12" s="9"/>
      <c r="Y12" s="9">
        <f>Y11</f>
        <v>191234261</v>
      </c>
      <c r="Z12" s="9"/>
      <c r="AA12" s="9"/>
      <c r="AB12" s="9"/>
      <c r="AC12" s="9">
        <f>AC11</f>
        <v>195494698</v>
      </c>
      <c r="AD12" s="9"/>
      <c r="AE12" s="9"/>
      <c r="AF12" s="9"/>
      <c r="AG12" s="9">
        <f>AG11</f>
        <v>193968408</v>
      </c>
      <c r="AH12" s="9"/>
      <c r="AI12" s="9"/>
      <c r="AJ12" s="9"/>
      <c r="AK12" s="9">
        <f t="shared" si="1"/>
        <v>210490740</v>
      </c>
      <c r="AL12" s="9"/>
      <c r="AM12" s="9"/>
      <c r="AN12" s="9"/>
      <c r="AO12" s="9">
        <f>AO11</f>
        <v>233846216</v>
      </c>
      <c r="AP12" s="9"/>
      <c r="AQ12" s="9"/>
      <c r="AR12" s="9"/>
      <c r="AS12" s="9">
        <f>AS11</f>
        <v>260611150</v>
      </c>
    </row>
    <row r="15" spans="1:46" ht="22.5" customHeight="1" x14ac:dyDescent="0.25">
      <c r="U15" s="12"/>
      <c r="V15" s="12"/>
      <c r="W15" s="12"/>
      <c r="X15" s="12"/>
    </row>
    <row r="18" spans="21:24" ht="22.5" customHeight="1" x14ac:dyDescent="0.25">
      <c r="U18" s="12"/>
      <c r="V18" s="12"/>
      <c r="W18" s="12"/>
      <c r="X18" s="12"/>
    </row>
    <row r="20" spans="21:24" ht="22.5" customHeight="1" x14ac:dyDescent="0.25">
      <c r="U20" s="12"/>
      <c r="V20" s="12"/>
      <c r="W20" s="12"/>
      <c r="X20" s="12"/>
    </row>
  </sheetData>
  <mergeCells count="5">
    <mergeCell ref="A2:AS2"/>
    <mergeCell ref="A4:A11"/>
    <mergeCell ref="B4:AS4"/>
    <mergeCell ref="B9:AS9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zoomScale="80" zoomScaleNormal="80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2.7109375" style="1" customWidth="1"/>
    <col min="16" max="16384" width="9.140625" style="1"/>
  </cols>
  <sheetData>
    <row r="2" spans="1:15" ht="42.75" customHeight="1" x14ac:dyDescent="0.25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5" ht="22.5" customHeight="1" x14ac:dyDescent="0.25">
      <c r="A4" s="22" t="s">
        <v>32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5" ht="22.5" customHeight="1" x14ac:dyDescent="0.25">
      <c r="A5" s="23"/>
      <c r="B5" s="6" t="s">
        <v>14</v>
      </c>
      <c r="C5" s="7">
        <v>195854608</v>
      </c>
      <c r="D5" s="7">
        <v>175708819</v>
      </c>
      <c r="E5" s="7">
        <v>183039475</v>
      </c>
      <c r="F5" s="7">
        <v>156588394</v>
      </c>
      <c r="G5" s="7">
        <v>159711558.99999997</v>
      </c>
      <c r="H5" s="7">
        <v>149355062</v>
      </c>
      <c r="I5" s="7">
        <v>157410760</v>
      </c>
      <c r="J5" s="7">
        <v>163339622</v>
      </c>
      <c r="K5" s="7">
        <v>159416893</v>
      </c>
      <c r="L5" s="7">
        <v>173022551.57000002</v>
      </c>
      <c r="M5" s="7">
        <v>185055718</v>
      </c>
      <c r="N5" s="7">
        <v>219541397.34999996</v>
      </c>
    </row>
    <row r="6" spans="1:15" ht="22.5" customHeight="1" x14ac:dyDescent="0.25">
      <c r="A6" s="23"/>
      <c r="B6" s="6" t="s">
        <v>15</v>
      </c>
      <c r="C6" s="7">
        <v>64910205</v>
      </c>
      <c r="D6" s="7">
        <v>54846974</v>
      </c>
      <c r="E6" s="7">
        <v>58252769</v>
      </c>
      <c r="F6" s="7">
        <v>44884427</v>
      </c>
      <c r="G6" s="7">
        <v>43968746</v>
      </c>
      <c r="H6" s="7">
        <v>41237355</v>
      </c>
      <c r="I6" s="7">
        <v>38831508</v>
      </c>
      <c r="J6" s="7">
        <v>39783752</v>
      </c>
      <c r="K6" s="7">
        <v>43456840.000000007</v>
      </c>
      <c r="L6" s="7">
        <v>52596726.739999995</v>
      </c>
      <c r="M6" s="7">
        <v>58191345</v>
      </c>
      <c r="N6" s="7">
        <v>71142692.000000015</v>
      </c>
    </row>
    <row r="7" spans="1:15" ht="22.5" customHeight="1" x14ac:dyDescent="0.25">
      <c r="A7" s="23"/>
      <c r="B7" s="6" t="s">
        <v>16</v>
      </c>
      <c r="C7" s="7">
        <v>1484691</v>
      </c>
      <c r="D7" s="7">
        <v>1494106</v>
      </c>
      <c r="E7" s="7">
        <v>1325260</v>
      </c>
      <c r="F7" s="7">
        <v>1079243</v>
      </c>
      <c r="G7" s="7">
        <v>1023194</v>
      </c>
      <c r="H7" s="7">
        <v>954177</v>
      </c>
      <c r="I7" s="7">
        <v>992976</v>
      </c>
      <c r="J7" s="7">
        <v>1190901</v>
      </c>
      <c r="K7" s="7">
        <v>810105</v>
      </c>
      <c r="L7" s="7">
        <v>1086663</v>
      </c>
      <c r="M7" s="7">
        <v>1335622</v>
      </c>
      <c r="N7" s="7">
        <v>1532248.0000000002</v>
      </c>
    </row>
    <row r="8" spans="1:15" ht="22.5" customHeight="1" x14ac:dyDescent="0.25">
      <c r="A8" s="23"/>
      <c r="B8" s="6" t="s">
        <v>17</v>
      </c>
      <c r="C8" s="7">
        <v>220888</v>
      </c>
      <c r="D8" s="7">
        <v>251985</v>
      </c>
      <c r="E8" s="7">
        <v>203265</v>
      </c>
      <c r="F8" s="7">
        <v>158293</v>
      </c>
      <c r="G8" s="7">
        <v>114911</v>
      </c>
      <c r="H8" s="7">
        <v>105666</v>
      </c>
      <c r="I8" s="7">
        <v>123692</v>
      </c>
      <c r="J8" s="7">
        <v>136471</v>
      </c>
      <c r="K8" s="7">
        <v>122876</v>
      </c>
      <c r="L8" s="7">
        <v>133980</v>
      </c>
      <c r="M8" s="7">
        <v>174991</v>
      </c>
      <c r="N8" s="7">
        <v>238037</v>
      </c>
    </row>
    <row r="9" spans="1:15" ht="22.5" customHeight="1" x14ac:dyDescent="0.25">
      <c r="A9" s="23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5" ht="22.5" customHeight="1" x14ac:dyDescent="0.25">
      <c r="A10" s="23"/>
      <c r="B10" s="8" t="s">
        <v>36</v>
      </c>
      <c r="C10" s="7">
        <v>1173599</v>
      </c>
      <c r="D10" s="7">
        <v>1070096</v>
      </c>
      <c r="E10" s="7">
        <v>927350</v>
      </c>
      <c r="F10" s="7">
        <v>953112</v>
      </c>
      <c r="G10" s="7">
        <v>1039205.9999999999</v>
      </c>
      <c r="H10" s="7">
        <v>936342</v>
      </c>
      <c r="I10" s="7">
        <v>877370</v>
      </c>
      <c r="J10" s="7">
        <v>909337</v>
      </c>
      <c r="K10" s="7">
        <v>915731</v>
      </c>
      <c r="L10" s="7">
        <v>1037311.9999999999</v>
      </c>
      <c r="M10" s="7">
        <v>1112932</v>
      </c>
      <c r="N10" s="7">
        <v>1411829</v>
      </c>
    </row>
    <row r="11" spans="1:15" ht="22.5" customHeight="1" x14ac:dyDescent="0.25">
      <c r="A11" s="24"/>
      <c r="B11" s="10" t="s">
        <v>18</v>
      </c>
      <c r="C11" s="9">
        <f t="shared" ref="C11:N11" si="0">SUM(C5:C8,C10)</f>
        <v>263643991</v>
      </c>
      <c r="D11" s="9">
        <f t="shared" si="0"/>
        <v>233371980</v>
      </c>
      <c r="E11" s="9">
        <f t="shared" si="0"/>
        <v>243748119</v>
      </c>
      <c r="F11" s="9">
        <f>SUM(F5:F8,F10)</f>
        <v>203663469</v>
      </c>
      <c r="G11" s="9">
        <f t="shared" si="0"/>
        <v>205857615.99999997</v>
      </c>
      <c r="H11" s="9">
        <f t="shared" si="0"/>
        <v>192588602</v>
      </c>
      <c r="I11" s="9">
        <f t="shared" si="0"/>
        <v>198236306</v>
      </c>
      <c r="J11" s="9">
        <f t="shared" si="0"/>
        <v>205360083</v>
      </c>
      <c r="K11" s="9">
        <f t="shared" si="0"/>
        <v>204722445</v>
      </c>
      <c r="L11" s="9">
        <f t="shared" si="0"/>
        <v>227877233.31</v>
      </c>
      <c r="M11" s="9">
        <f t="shared" si="0"/>
        <v>245870608</v>
      </c>
      <c r="N11" s="9">
        <f t="shared" si="0"/>
        <v>293866203.34999996</v>
      </c>
    </row>
    <row r="12" spans="1:15" ht="22.5" customHeight="1" x14ac:dyDescent="0.25">
      <c r="A12" s="28" t="s">
        <v>18</v>
      </c>
      <c r="B12" s="29"/>
      <c r="C12" s="9">
        <f>C11</f>
        <v>263643991</v>
      </c>
      <c r="D12" s="9">
        <f t="shared" ref="D12:L12" si="1">D11</f>
        <v>233371980</v>
      </c>
      <c r="E12" s="9">
        <f t="shared" si="1"/>
        <v>243748119</v>
      </c>
      <c r="F12" s="9">
        <f t="shared" si="1"/>
        <v>203663469</v>
      </c>
      <c r="G12" s="9">
        <f t="shared" si="1"/>
        <v>205857615.99999997</v>
      </c>
      <c r="H12" s="9">
        <f>H11</f>
        <v>192588602</v>
      </c>
      <c r="I12" s="9">
        <f>I11</f>
        <v>198236306</v>
      </c>
      <c r="J12" s="9">
        <f>J11</f>
        <v>205360083</v>
      </c>
      <c r="K12" s="9">
        <f>K11</f>
        <v>204722445</v>
      </c>
      <c r="L12" s="9">
        <f t="shared" si="1"/>
        <v>227877233.31</v>
      </c>
      <c r="M12" s="9">
        <f>M11</f>
        <v>245870608</v>
      </c>
      <c r="N12" s="9">
        <f>N11</f>
        <v>293866203.34999996</v>
      </c>
    </row>
    <row r="14" spans="1:15" ht="22.5" customHeight="1" x14ac:dyDescent="0.25">
      <c r="I14" s="17"/>
      <c r="J14" s="18"/>
      <c r="K14" s="12"/>
      <c r="L14" s="12"/>
      <c r="M14" s="12"/>
      <c r="N14" s="12"/>
      <c r="O14" s="12"/>
    </row>
    <row r="15" spans="1:15" ht="22.5" customHeight="1" x14ac:dyDescent="0.25">
      <c r="H15" s="12"/>
      <c r="I15" s="17"/>
      <c r="J15" s="18"/>
      <c r="K15" s="12"/>
      <c r="L15" s="12"/>
      <c r="N15" s="12"/>
      <c r="O15" s="12"/>
    </row>
    <row r="16" spans="1:15" ht="22.5" customHeight="1" x14ac:dyDescent="0.25">
      <c r="I16" s="17"/>
      <c r="J16" s="18"/>
      <c r="K16" s="12"/>
      <c r="L16" s="12"/>
      <c r="N16" s="12"/>
      <c r="O16" s="12"/>
    </row>
    <row r="17" spans="8:15" ht="22.5" customHeight="1" x14ac:dyDescent="0.25">
      <c r="I17" s="17"/>
      <c r="J17" s="18"/>
      <c r="K17" s="12"/>
      <c r="L17" s="12"/>
      <c r="N17" s="12"/>
      <c r="O17" s="12"/>
    </row>
    <row r="18" spans="8:15" ht="22.5" customHeight="1" x14ac:dyDescent="0.25">
      <c r="H18" s="12"/>
      <c r="I18" s="18"/>
      <c r="J18" s="18"/>
      <c r="K18" s="12"/>
      <c r="L18" s="12"/>
      <c r="N18" s="12"/>
      <c r="O18" s="12"/>
    </row>
    <row r="19" spans="8:15" ht="22.5" customHeight="1" x14ac:dyDescent="0.25">
      <c r="I19" s="17"/>
      <c r="J19" s="17"/>
      <c r="K19" s="12"/>
      <c r="L19" s="12"/>
    </row>
    <row r="20" spans="8:15" ht="22.5" customHeight="1" x14ac:dyDescent="0.25">
      <c r="H20" s="12"/>
      <c r="K20" s="12"/>
      <c r="L20" s="12"/>
    </row>
    <row r="21" spans="8:15" ht="22.5" customHeight="1" x14ac:dyDescent="0.25">
      <c r="K21" s="12"/>
    </row>
    <row r="22" spans="8:15" ht="22.5" customHeight="1" x14ac:dyDescent="0.25">
      <c r="K22" s="12"/>
    </row>
    <row r="23" spans="8:15" ht="22.5" customHeight="1" x14ac:dyDescent="0.25">
      <c r="K23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tabSelected="1" zoomScale="70" zoomScaleNormal="70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5" style="1" customWidth="1"/>
    <col min="16" max="16" width="16.140625" style="1" customWidth="1"/>
    <col min="17" max="17" width="12.140625" style="1" customWidth="1"/>
    <col min="18" max="18" width="11.7109375" style="1" bestFit="1" customWidth="1"/>
    <col min="19" max="19" width="9.140625" style="1"/>
    <col min="20" max="20" width="18.28515625" style="1" customWidth="1"/>
    <col min="21" max="21" width="10.5703125" style="1" bestFit="1" customWidth="1"/>
    <col min="22" max="22" width="14.28515625" style="1" customWidth="1"/>
    <col min="23" max="16384" width="9.140625" style="1"/>
  </cols>
  <sheetData>
    <row r="2" spans="1:22" ht="42.75" customHeight="1" x14ac:dyDescent="0.25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2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22" ht="22.5" customHeight="1" x14ac:dyDescent="0.25">
      <c r="A4" s="22" t="s">
        <v>32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R4" s="12"/>
    </row>
    <row r="5" spans="1:22" ht="22.5" customHeight="1" x14ac:dyDescent="0.25">
      <c r="A5" s="23"/>
      <c r="B5" s="6" t="s">
        <v>14</v>
      </c>
      <c r="C5" s="7">
        <v>219541397.34999996</v>
      </c>
      <c r="D5" s="7">
        <v>199244143.64999995</v>
      </c>
      <c r="E5" s="7">
        <v>191071042.6999999</v>
      </c>
      <c r="F5" s="7">
        <v>161740296</v>
      </c>
      <c r="G5" s="7">
        <v>167260657.14199999</v>
      </c>
      <c r="H5" s="7">
        <v>157713243.991</v>
      </c>
      <c r="I5" s="7">
        <v>163554495.79999998</v>
      </c>
      <c r="J5" s="7">
        <v>163332192.33700001</v>
      </c>
      <c r="K5" s="7">
        <v>158810590.69999999</v>
      </c>
      <c r="L5" s="7">
        <v>172665332.32999998</v>
      </c>
      <c r="M5" s="7">
        <v>181976560.44900003</v>
      </c>
      <c r="N5" s="7">
        <v>205675047.59400004</v>
      </c>
      <c r="O5" s="12"/>
      <c r="P5" s="12"/>
      <c r="R5" s="12"/>
      <c r="V5" s="20"/>
    </row>
    <row r="6" spans="1:22" ht="22.5" customHeight="1" x14ac:dyDescent="0.25">
      <c r="A6" s="23"/>
      <c r="B6" s="6" t="s">
        <v>15</v>
      </c>
      <c r="C6" s="7">
        <v>71142692.000000015</v>
      </c>
      <c r="D6" s="7">
        <v>62238252</v>
      </c>
      <c r="E6" s="7">
        <v>56334038</v>
      </c>
      <c r="F6" s="7">
        <v>47292494</v>
      </c>
      <c r="G6" s="7">
        <v>47272625.813000001</v>
      </c>
      <c r="H6" s="7">
        <v>42530982.107000001</v>
      </c>
      <c r="I6" s="7">
        <v>45980472</v>
      </c>
      <c r="J6" s="7">
        <v>47345898.949000001</v>
      </c>
      <c r="K6" s="7">
        <v>43422475.338</v>
      </c>
      <c r="L6" s="7">
        <v>50423574.832000002</v>
      </c>
      <c r="M6" s="7">
        <v>55752951.424000002</v>
      </c>
      <c r="N6" s="7">
        <v>65892393.233000003</v>
      </c>
      <c r="O6" s="12"/>
      <c r="P6" s="19"/>
      <c r="V6" s="19"/>
    </row>
    <row r="7" spans="1:22" ht="22.5" customHeight="1" x14ac:dyDescent="0.25">
      <c r="A7" s="23"/>
      <c r="B7" s="6" t="s">
        <v>16</v>
      </c>
      <c r="C7" s="7">
        <v>1532248.0000000002</v>
      </c>
      <c r="D7" s="7">
        <v>1499513.0000000005</v>
      </c>
      <c r="E7" s="7">
        <v>1354353.9999999998</v>
      </c>
      <c r="F7" s="7">
        <v>1354143</v>
      </c>
      <c r="G7" s="7">
        <v>1851418.047</v>
      </c>
      <c r="H7" s="7">
        <f>2422398.746+1430</f>
        <v>2423828.7459999998</v>
      </c>
      <c r="I7" s="7">
        <v>2552395.767</v>
      </c>
      <c r="J7" s="7">
        <v>2734353.0320000001</v>
      </c>
      <c r="K7" s="7">
        <v>2546687.8479999998</v>
      </c>
      <c r="L7" s="7">
        <v>4056845.3710000003</v>
      </c>
      <c r="M7" s="7">
        <v>6327589.8999999994</v>
      </c>
      <c r="N7" s="7">
        <v>7874598.375</v>
      </c>
      <c r="O7" s="12"/>
      <c r="Q7" s="12"/>
      <c r="R7" s="12"/>
    </row>
    <row r="8" spans="1:22" ht="22.5" customHeight="1" x14ac:dyDescent="0.25">
      <c r="A8" s="23"/>
      <c r="B8" s="6" t="s">
        <v>17</v>
      </c>
      <c r="C8" s="7">
        <v>238037</v>
      </c>
      <c r="D8" s="7">
        <v>219988</v>
      </c>
      <c r="E8" s="7">
        <v>166845.00000000003</v>
      </c>
      <c r="F8" s="7">
        <v>207317</v>
      </c>
      <c r="G8" s="7">
        <v>226983.96</v>
      </c>
      <c r="H8" s="7">
        <v>231845.39299999998</v>
      </c>
      <c r="I8" s="7">
        <v>320811.65000000002</v>
      </c>
      <c r="J8" s="7">
        <v>296889.902</v>
      </c>
      <c r="K8" s="7">
        <v>279167.272</v>
      </c>
      <c r="L8" s="7">
        <v>359277.62799999997</v>
      </c>
      <c r="M8" s="7">
        <v>448507.17599999998</v>
      </c>
      <c r="N8" s="7">
        <v>445948.94300000003</v>
      </c>
      <c r="O8" s="12"/>
    </row>
    <row r="9" spans="1:22" ht="22.5" customHeight="1" x14ac:dyDescent="0.25">
      <c r="A9" s="23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22" ht="22.5" customHeight="1" x14ac:dyDescent="0.25">
      <c r="A10" s="23"/>
      <c r="B10" s="8" t="s">
        <v>36</v>
      </c>
      <c r="C10" s="7">
        <v>1411829</v>
      </c>
      <c r="D10" s="7">
        <v>1136996.9999999998</v>
      </c>
      <c r="E10" s="7">
        <v>1020359</v>
      </c>
      <c r="F10" s="7">
        <v>878104</v>
      </c>
      <c r="G10" s="7">
        <v>1273024.5970000003</v>
      </c>
      <c r="H10" s="7">
        <v>874384.68099999998</v>
      </c>
      <c r="I10" s="7">
        <v>928708.27000000014</v>
      </c>
      <c r="J10" s="7">
        <v>933969.66599999985</v>
      </c>
      <c r="K10" s="7">
        <v>797861.73199999996</v>
      </c>
      <c r="L10" s="7">
        <v>1036674.07</v>
      </c>
      <c r="M10" s="7">
        <v>1107213.5200000003</v>
      </c>
      <c r="N10" s="7">
        <v>1236370.7709999997</v>
      </c>
      <c r="P10" s="12"/>
      <c r="V10" s="12"/>
    </row>
    <row r="11" spans="1:22" ht="22.5" customHeight="1" x14ac:dyDescent="0.25">
      <c r="A11" s="24"/>
      <c r="B11" s="10" t="s">
        <v>18</v>
      </c>
      <c r="C11" s="9">
        <f t="shared" ref="C11:N11" si="0">SUM(C5:C8,C10)</f>
        <v>293866203.34999996</v>
      </c>
      <c r="D11" s="9">
        <f t="shared" si="0"/>
        <v>264338893.64999995</v>
      </c>
      <c r="E11" s="9">
        <v>249946638.6999999</v>
      </c>
      <c r="F11" s="9">
        <f>SUM(F5:F8,F10)</f>
        <v>211472354</v>
      </c>
      <c r="G11" s="9">
        <f t="shared" si="0"/>
        <v>217884709.55899999</v>
      </c>
      <c r="H11" s="9">
        <f t="shared" si="0"/>
        <v>203774284.91799998</v>
      </c>
      <c r="I11" s="9">
        <f t="shared" si="0"/>
        <v>213336883.48699999</v>
      </c>
      <c r="J11" s="9">
        <f t="shared" si="0"/>
        <v>214643303.88600004</v>
      </c>
      <c r="K11" s="9">
        <f t="shared" si="0"/>
        <v>205856782.88999999</v>
      </c>
      <c r="L11" s="9">
        <f t="shared" si="0"/>
        <v>228541704.23099998</v>
      </c>
      <c r="M11" s="9">
        <f t="shared" si="0"/>
        <v>245612822.46900004</v>
      </c>
      <c r="N11" s="9">
        <f t="shared" si="0"/>
        <v>281124358.91600007</v>
      </c>
    </row>
    <row r="12" spans="1:22" ht="22.5" customHeight="1" x14ac:dyDescent="0.25">
      <c r="A12" s="28" t="s">
        <v>18</v>
      </c>
      <c r="B12" s="29"/>
      <c r="C12" s="9">
        <f>C11</f>
        <v>293866203.34999996</v>
      </c>
      <c r="D12" s="9">
        <f t="shared" ref="D12:L12" si="1">D11</f>
        <v>264338893.64999995</v>
      </c>
      <c r="E12" s="9">
        <v>249946638.6999999</v>
      </c>
      <c r="F12" s="9">
        <f t="shared" si="1"/>
        <v>211472354</v>
      </c>
      <c r="G12" s="9">
        <f t="shared" si="1"/>
        <v>217884709.55899999</v>
      </c>
      <c r="H12" s="9">
        <f>H11</f>
        <v>203774284.91799998</v>
      </c>
      <c r="I12" s="9">
        <f>I11</f>
        <v>213336883.48699999</v>
      </c>
      <c r="J12" s="9">
        <f>J11</f>
        <v>214643303.88600004</v>
      </c>
      <c r="K12" s="9">
        <f>K11</f>
        <v>205856782.88999999</v>
      </c>
      <c r="L12" s="9">
        <f t="shared" si="1"/>
        <v>228541704.23099998</v>
      </c>
      <c r="M12" s="9">
        <f>M11</f>
        <v>245612822.46900004</v>
      </c>
      <c r="N12" s="9">
        <f>N11</f>
        <v>281124358.91600007</v>
      </c>
    </row>
    <row r="14" spans="1:22" ht="22.5" customHeight="1" x14ac:dyDescent="0.25">
      <c r="I14" s="17"/>
      <c r="J14" s="18"/>
      <c r="K14" s="12"/>
      <c r="L14" s="12"/>
      <c r="M14" s="12"/>
      <c r="N14" s="12"/>
      <c r="O14" s="12"/>
    </row>
    <row r="15" spans="1:22" ht="22.5" customHeight="1" x14ac:dyDescent="0.25">
      <c r="F15" s="19"/>
      <c r="G15" s="19"/>
      <c r="H15" s="12"/>
      <c r="I15" s="17"/>
      <c r="J15" s="18"/>
      <c r="K15" s="12"/>
      <c r="L15" s="12"/>
      <c r="N15" s="12"/>
      <c r="O15" s="12"/>
    </row>
    <row r="16" spans="1:22" ht="22.5" customHeight="1" x14ac:dyDescent="0.25">
      <c r="I16" s="17"/>
      <c r="J16" s="18"/>
      <c r="K16" s="12"/>
      <c r="L16" s="12"/>
      <c r="N16" s="12"/>
      <c r="O16" s="12"/>
    </row>
    <row r="17" spans="6:15" ht="22.5" customHeight="1" x14ac:dyDescent="0.25">
      <c r="F17" s="19"/>
      <c r="I17" s="17"/>
      <c r="J17" s="18"/>
      <c r="K17" s="12"/>
      <c r="L17" s="12"/>
      <c r="N17" s="12"/>
      <c r="O17" s="12"/>
    </row>
    <row r="18" spans="6:15" ht="22.5" customHeight="1" x14ac:dyDescent="0.25">
      <c r="H18" s="12"/>
      <c r="I18" s="18"/>
      <c r="J18" s="18"/>
      <c r="K18" s="12"/>
      <c r="L18" s="12"/>
      <c r="N18" s="12"/>
      <c r="O18" s="12"/>
    </row>
    <row r="19" spans="6:15" ht="22.5" customHeight="1" x14ac:dyDescent="0.25">
      <c r="I19" s="17"/>
      <c r="J19" s="17"/>
      <c r="K19" s="12"/>
      <c r="L19" s="12"/>
    </row>
    <row r="20" spans="6:15" ht="22.5" customHeight="1" x14ac:dyDescent="0.25">
      <c r="H20" s="12"/>
      <c r="K20" s="12"/>
      <c r="L20" s="12"/>
    </row>
    <row r="21" spans="6:15" ht="22.5" customHeight="1" x14ac:dyDescent="0.25">
      <c r="K21" s="12"/>
    </row>
    <row r="22" spans="6:15" ht="22.5" customHeight="1" x14ac:dyDescent="0.25">
      <c r="K22" s="12"/>
    </row>
    <row r="23" spans="6:15" ht="22.5" customHeight="1" x14ac:dyDescent="0.25">
      <c r="F23" s="19"/>
      <c r="K23" s="12"/>
    </row>
    <row r="25" spans="6:15" ht="22.5" customHeight="1" x14ac:dyDescent="0.25">
      <c r="G25" s="19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F18" sqref="F18"/>
    </sheetView>
  </sheetViews>
  <sheetFormatPr defaultColWidth="9.140625" defaultRowHeight="22.5" customHeight="1" x14ac:dyDescent="0.25"/>
  <cols>
    <col min="1" max="1" width="24.85546875" style="11" customWidth="1"/>
    <col min="2" max="2" width="14.85546875" style="1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1"/>
  </cols>
  <sheetData>
    <row r="2" spans="1:14" s="1" customFormat="1" ht="42.75" customHeight="1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s="1" customFormat="1" ht="22.5" customHeight="1" x14ac:dyDescent="0.25">
      <c r="A4" s="22" t="s">
        <v>23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3"/>
      <c r="B5" s="6" t="s">
        <v>14</v>
      </c>
      <c r="C5" s="7">
        <v>185539512</v>
      </c>
      <c r="D5" s="7">
        <v>159446740</v>
      </c>
      <c r="E5" s="7">
        <v>168026389</v>
      </c>
      <c r="F5" s="7">
        <v>150094769</v>
      </c>
      <c r="G5" s="7">
        <v>142185980</v>
      </c>
      <c r="H5" s="7">
        <v>141368338</v>
      </c>
      <c r="I5" s="7">
        <v>145964581</v>
      </c>
      <c r="J5" s="7">
        <v>146909437</v>
      </c>
      <c r="K5" s="7">
        <v>144040731</v>
      </c>
      <c r="L5" s="7">
        <v>166900005</v>
      </c>
      <c r="M5" s="7">
        <v>174480421</v>
      </c>
      <c r="N5" s="7">
        <v>191822672</v>
      </c>
    </row>
    <row r="6" spans="1:14" ht="22.5" customHeight="1" x14ac:dyDescent="0.25">
      <c r="A6" s="23"/>
      <c r="B6" s="6" t="s">
        <v>15</v>
      </c>
      <c r="C6" s="7">
        <v>47809210</v>
      </c>
      <c r="D6" s="7">
        <v>40528823</v>
      </c>
      <c r="E6" s="7">
        <v>42095621</v>
      </c>
      <c r="F6" s="7">
        <v>38504524</v>
      </c>
      <c r="G6" s="7">
        <v>36060419</v>
      </c>
      <c r="H6" s="7">
        <v>34252135</v>
      </c>
      <c r="I6" s="7">
        <v>36623460</v>
      </c>
      <c r="J6" s="7">
        <v>37501588</v>
      </c>
      <c r="K6" s="7">
        <v>35806606</v>
      </c>
      <c r="L6" s="7">
        <v>43045887</v>
      </c>
      <c r="M6" s="7">
        <v>45705251</v>
      </c>
      <c r="N6" s="7">
        <v>53041258</v>
      </c>
    </row>
    <row r="7" spans="1:14" ht="22.5" customHeight="1" x14ac:dyDescent="0.25">
      <c r="A7" s="23"/>
      <c r="B7" s="6" t="s">
        <v>16</v>
      </c>
      <c r="C7" s="7">
        <v>483153</v>
      </c>
      <c r="D7" s="7">
        <v>538141</v>
      </c>
      <c r="E7" s="7">
        <v>436965</v>
      </c>
      <c r="F7" s="7">
        <v>466093</v>
      </c>
      <c r="G7" s="7">
        <v>380240</v>
      </c>
      <c r="H7" s="7">
        <v>382084</v>
      </c>
      <c r="I7" s="7">
        <v>366316</v>
      </c>
      <c r="J7" s="7">
        <v>378614</v>
      </c>
      <c r="K7" s="7">
        <v>356072</v>
      </c>
      <c r="L7" s="7">
        <v>194860</v>
      </c>
      <c r="M7" s="7">
        <v>313009</v>
      </c>
      <c r="N7" s="7">
        <v>331332</v>
      </c>
    </row>
    <row r="8" spans="1:14" ht="22.5" customHeight="1" x14ac:dyDescent="0.25">
      <c r="A8" s="23"/>
      <c r="B8" s="6" t="s">
        <v>17</v>
      </c>
      <c r="C8" s="7">
        <v>58350</v>
      </c>
      <c r="D8" s="7">
        <v>51884</v>
      </c>
      <c r="E8" s="7">
        <v>32767</v>
      </c>
      <c r="F8" s="7">
        <v>27664</v>
      </c>
      <c r="G8" s="7">
        <v>19083</v>
      </c>
      <c r="H8" s="7">
        <v>22495</v>
      </c>
      <c r="I8" s="7">
        <v>16552</v>
      </c>
      <c r="J8" s="7">
        <v>21085</v>
      </c>
      <c r="K8" s="7">
        <v>23271</v>
      </c>
      <c r="L8" s="7">
        <v>23818</v>
      </c>
      <c r="M8" s="7">
        <v>27809</v>
      </c>
      <c r="N8" s="7">
        <v>39133</v>
      </c>
    </row>
    <row r="9" spans="1:14" ht="22.5" customHeight="1" x14ac:dyDescent="0.25">
      <c r="A9" s="23"/>
      <c r="B9" s="25" t="s">
        <v>24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3"/>
      <c r="B10" s="8"/>
      <c r="C10" s="7">
        <v>224866</v>
      </c>
      <c r="D10" s="7">
        <v>210086</v>
      </c>
      <c r="E10" s="7">
        <v>262519</v>
      </c>
      <c r="F10" s="7">
        <v>256520</v>
      </c>
      <c r="G10" s="7">
        <v>289719</v>
      </c>
      <c r="H10" s="7">
        <v>266558</v>
      </c>
      <c r="I10" s="7">
        <v>249113</v>
      </c>
      <c r="J10" s="7">
        <v>258066</v>
      </c>
      <c r="K10" s="7">
        <v>376967</v>
      </c>
      <c r="L10" s="7">
        <v>426687</v>
      </c>
      <c r="M10" s="7">
        <v>469405</v>
      </c>
      <c r="N10" s="7">
        <v>394264</v>
      </c>
    </row>
    <row r="11" spans="1:14" ht="22.5" customHeight="1" x14ac:dyDescent="0.25">
      <c r="A11" s="24"/>
      <c r="B11" s="10" t="s">
        <v>18</v>
      </c>
      <c r="C11" s="7">
        <f t="shared" ref="C11:N11" si="0">SUM(C5:C8,C10)</f>
        <v>234115091</v>
      </c>
      <c r="D11" s="7">
        <f t="shared" si="0"/>
        <v>200775674</v>
      </c>
      <c r="E11" s="7">
        <f t="shared" si="0"/>
        <v>210854261</v>
      </c>
      <c r="F11" s="7">
        <f t="shared" si="0"/>
        <v>189349570</v>
      </c>
      <c r="G11" s="7">
        <f t="shared" si="0"/>
        <v>178935441</v>
      </c>
      <c r="H11" s="7">
        <f t="shared" si="0"/>
        <v>176291610</v>
      </c>
      <c r="I11" s="7">
        <f t="shared" si="0"/>
        <v>183220022</v>
      </c>
      <c r="J11" s="7">
        <f t="shared" si="0"/>
        <v>185068790</v>
      </c>
      <c r="K11" s="7">
        <f t="shared" si="0"/>
        <v>180603647</v>
      </c>
      <c r="L11" s="7">
        <f t="shared" si="0"/>
        <v>210591257</v>
      </c>
      <c r="M11" s="7">
        <f t="shared" si="0"/>
        <v>220995895</v>
      </c>
      <c r="N11" s="7">
        <f t="shared" si="0"/>
        <v>245628659</v>
      </c>
    </row>
    <row r="12" spans="1:14" ht="30.75" customHeight="1" x14ac:dyDescent="0.25">
      <c r="A12" s="28" t="s">
        <v>18</v>
      </c>
      <c r="B12" s="29"/>
      <c r="C12" s="9">
        <f>C11</f>
        <v>234115091</v>
      </c>
      <c r="D12" s="9">
        <f t="shared" ref="D12:N12" si="1">D11</f>
        <v>200775674</v>
      </c>
      <c r="E12" s="9">
        <f t="shared" si="1"/>
        <v>210854261</v>
      </c>
      <c r="F12" s="9">
        <f t="shared" si="1"/>
        <v>189349570</v>
      </c>
      <c r="G12" s="9">
        <f t="shared" si="1"/>
        <v>178935441</v>
      </c>
      <c r="H12" s="9">
        <f t="shared" si="1"/>
        <v>176291610</v>
      </c>
      <c r="I12" s="9">
        <f t="shared" si="1"/>
        <v>183220022</v>
      </c>
      <c r="J12" s="9">
        <f t="shared" si="1"/>
        <v>185068790</v>
      </c>
      <c r="K12" s="9">
        <f t="shared" si="1"/>
        <v>180603647</v>
      </c>
      <c r="L12" s="9">
        <f t="shared" si="1"/>
        <v>210591257</v>
      </c>
      <c r="M12" s="9">
        <f t="shared" si="1"/>
        <v>220995895</v>
      </c>
      <c r="N12" s="9">
        <f t="shared" si="1"/>
        <v>245628659</v>
      </c>
    </row>
  </sheetData>
  <mergeCells count="5">
    <mergeCell ref="A2:N2"/>
    <mergeCell ref="B4:N4"/>
    <mergeCell ref="A4:A11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2" t="s">
        <v>23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3"/>
      <c r="B5" s="6" t="s">
        <v>14</v>
      </c>
      <c r="C5" s="7">
        <v>181327398</v>
      </c>
      <c r="D5" s="7">
        <v>159471939</v>
      </c>
      <c r="E5" s="7">
        <v>168524133</v>
      </c>
      <c r="F5" s="7">
        <v>147562248</v>
      </c>
      <c r="G5" s="7">
        <v>140850679</v>
      </c>
      <c r="H5" s="7">
        <v>135745741</v>
      </c>
      <c r="I5" s="7">
        <v>143341666</v>
      </c>
      <c r="J5" s="7">
        <v>142850039</v>
      </c>
      <c r="K5" s="7">
        <v>138087602</v>
      </c>
      <c r="L5" s="7">
        <v>159920336</v>
      </c>
      <c r="M5" s="7">
        <v>165442083</v>
      </c>
      <c r="N5" s="7">
        <v>182716755</v>
      </c>
    </row>
    <row r="6" spans="1:14" ht="22.5" customHeight="1" x14ac:dyDescent="0.25">
      <c r="A6" s="23"/>
      <c r="B6" s="6" t="s">
        <v>15</v>
      </c>
      <c r="C6" s="7">
        <v>51762850</v>
      </c>
      <c r="D6" s="7">
        <v>46352103</v>
      </c>
      <c r="E6" s="7">
        <v>47020635</v>
      </c>
      <c r="F6" s="7">
        <v>42427789</v>
      </c>
      <c r="G6" s="7">
        <v>40633686</v>
      </c>
      <c r="H6" s="7">
        <v>39170475</v>
      </c>
      <c r="I6" s="7">
        <v>40087025</v>
      </c>
      <c r="J6" s="7">
        <v>39449378</v>
      </c>
      <c r="K6" s="7">
        <v>38021807</v>
      </c>
      <c r="L6" s="7">
        <v>43738714</v>
      </c>
      <c r="M6" s="7">
        <v>48977196</v>
      </c>
      <c r="N6" s="7">
        <v>53367588</v>
      </c>
    </row>
    <row r="7" spans="1:14" ht="22.5" customHeight="1" x14ac:dyDescent="0.25">
      <c r="A7" s="23"/>
      <c r="B7" s="6" t="s">
        <v>16</v>
      </c>
      <c r="C7" s="7">
        <v>282533</v>
      </c>
      <c r="D7" s="7">
        <v>322135</v>
      </c>
      <c r="E7" s="7">
        <v>234591</v>
      </c>
      <c r="F7" s="7">
        <v>269308</v>
      </c>
      <c r="G7" s="7">
        <v>172766</v>
      </c>
      <c r="H7" s="7">
        <v>131375</v>
      </c>
      <c r="I7" s="7">
        <v>144241</v>
      </c>
      <c r="J7" s="7">
        <v>120911</v>
      </c>
      <c r="K7" s="7">
        <f>154502+22.47</f>
        <v>154524.47</v>
      </c>
      <c r="L7" s="7">
        <v>230203</v>
      </c>
      <c r="M7" s="7">
        <v>363357</v>
      </c>
      <c r="N7" s="7">
        <v>315986</v>
      </c>
    </row>
    <row r="8" spans="1:14" ht="22.5" customHeight="1" x14ac:dyDescent="0.25">
      <c r="A8" s="23"/>
      <c r="B8" s="6" t="s">
        <v>17</v>
      </c>
      <c r="C8" s="7">
        <v>74756</v>
      </c>
      <c r="D8" s="7">
        <v>41461</v>
      </c>
      <c r="E8" s="7">
        <v>28181</v>
      </c>
      <c r="F8" s="7">
        <v>32179</v>
      </c>
      <c r="G8" s="7">
        <v>21155</v>
      </c>
      <c r="H8" s="7">
        <v>22127</v>
      </c>
      <c r="I8" s="7">
        <v>22899</v>
      </c>
      <c r="J8" s="7">
        <v>19741</v>
      </c>
      <c r="K8" s="7">
        <v>24287</v>
      </c>
      <c r="L8" s="7">
        <v>28981</v>
      </c>
      <c r="M8" s="7">
        <v>32188</v>
      </c>
      <c r="N8" s="7">
        <v>31426</v>
      </c>
    </row>
    <row r="9" spans="1:14" ht="22.5" customHeight="1" x14ac:dyDescent="0.25">
      <c r="A9" s="23"/>
      <c r="B9" s="25" t="s">
        <v>24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3"/>
      <c r="B10" s="8"/>
      <c r="C10" s="7">
        <v>413196</v>
      </c>
      <c r="D10" s="7">
        <v>405749</v>
      </c>
      <c r="E10" s="7">
        <v>305901</v>
      </c>
      <c r="F10" s="7">
        <v>296120</v>
      </c>
      <c r="G10" s="7">
        <v>291534</v>
      </c>
      <c r="H10" s="7">
        <v>221075</v>
      </c>
      <c r="I10" s="7">
        <v>200197</v>
      </c>
      <c r="J10" s="7">
        <v>225114</v>
      </c>
      <c r="K10" s="7">
        <f>237191+96512</f>
        <v>333703</v>
      </c>
      <c r="L10" s="7">
        <v>351612</v>
      </c>
      <c r="M10" s="7">
        <v>331284</v>
      </c>
      <c r="N10" s="7">
        <v>346001</v>
      </c>
    </row>
    <row r="11" spans="1:14" ht="22.5" customHeight="1" x14ac:dyDescent="0.25">
      <c r="A11" s="24"/>
      <c r="B11" s="10" t="s">
        <v>18</v>
      </c>
      <c r="C11" s="7">
        <f t="shared" ref="C11:N11" si="0">SUM(C5:C8,C10)</f>
        <v>233860733</v>
      </c>
      <c r="D11" s="7">
        <f t="shared" si="0"/>
        <v>206593387</v>
      </c>
      <c r="E11" s="7">
        <f t="shared" si="0"/>
        <v>216113441</v>
      </c>
      <c r="F11" s="7">
        <f t="shared" si="0"/>
        <v>190587644</v>
      </c>
      <c r="G11" s="7">
        <f t="shared" si="0"/>
        <v>181969820</v>
      </c>
      <c r="H11" s="7">
        <f t="shared" si="0"/>
        <v>175290793</v>
      </c>
      <c r="I11" s="7">
        <f t="shared" si="0"/>
        <v>183796028</v>
      </c>
      <c r="J11" s="7">
        <f t="shared" si="0"/>
        <v>182665183</v>
      </c>
      <c r="K11" s="7">
        <f t="shared" si="0"/>
        <v>176621923.47</v>
      </c>
      <c r="L11" s="7">
        <f t="shared" si="0"/>
        <v>204269846</v>
      </c>
      <c r="M11" s="7">
        <f>SUM(M5:M8,M10)</f>
        <v>215146108</v>
      </c>
      <c r="N11" s="7">
        <f t="shared" si="0"/>
        <v>236777756</v>
      </c>
    </row>
    <row r="12" spans="1:14" ht="22.5" customHeight="1" x14ac:dyDescent="0.25">
      <c r="A12" s="28" t="s">
        <v>18</v>
      </c>
      <c r="B12" s="29"/>
      <c r="C12" s="9">
        <f>C11</f>
        <v>233860733</v>
      </c>
      <c r="D12" s="9">
        <f t="shared" ref="D12:N12" si="1">D11</f>
        <v>206593387</v>
      </c>
      <c r="E12" s="9">
        <f t="shared" si="1"/>
        <v>216113441</v>
      </c>
      <c r="F12" s="9">
        <f t="shared" si="1"/>
        <v>190587644</v>
      </c>
      <c r="G12" s="9">
        <f t="shared" si="1"/>
        <v>181969820</v>
      </c>
      <c r="H12" s="9">
        <f t="shared" si="1"/>
        <v>175290793</v>
      </c>
      <c r="I12" s="9">
        <f t="shared" si="1"/>
        <v>183796028</v>
      </c>
      <c r="J12" s="9">
        <f t="shared" si="1"/>
        <v>182665183</v>
      </c>
      <c r="K12" s="9">
        <f t="shared" si="1"/>
        <v>176621923.47</v>
      </c>
      <c r="L12" s="9">
        <f t="shared" si="1"/>
        <v>204269846</v>
      </c>
      <c r="M12" s="9">
        <f>M11</f>
        <v>215146108</v>
      </c>
      <c r="N12" s="9">
        <f t="shared" si="1"/>
        <v>236777756</v>
      </c>
    </row>
  </sheetData>
  <mergeCells count="5">
    <mergeCell ref="A2:N2"/>
    <mergeCell ref="A4:A11"/>
    <mergeCell ref="B4:N4"/>
    <mergeCell ref="A12:B12"/>
    <mergeCell ref="B9:N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Q4" sqref="Q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2" t="s">
        <v>26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3"/>
      <c r="B5" s="6" t="s">
        <v>14</v>
      </c>
      <c r="C5" s="7">
        <v>188847320</v>
      </c>
      <c r="D5" s="7">
        <v>164446524</v>
      </c>
      <c r="E5" s="7">
        <v>160893721</v>
      </c>
      <c r="F5" s="7">
        <v>140126294</v>
      </c>
      <c r="G5" s="7">
        <v>137020255</v>
      </c>
      <c r="H5" s="7">
        <v>137177019</v>
      </c>
      <c r="I5" s="7">
        <v>141183771</v>
      </c>
      <c r="J5" s="7">
        <v>142389612</v>
      </c>
      <c r="K5" s="7">
        <v>137511260</v>
      </c>
      <c r="L5" s="7">
        <v>158285201</v>
      </c>
      <c r="M5" s="7">
        <v>171005709</v>
      </c>
      <c r="N5" s="7">
        <v>187800810</v>
      </c>
    </row>
    <row r="6" spans="1:14" ht="22.5" customHeight="1" x14ac:dyDescent="0.25">
      <c r="A6" s="23"/>
      <c r="B6" s="6" t="s">
        <v>15</v>
      </c>
      <c r="C6" s="7">
        <v>59249030</v>
      </c>
      <c r="D6" s="7">
        <v>49609464</v>
      </c>
      <c r="E6" s="7">
        <v>49892549</v>
      </c>
      <c r="F6" s="7">
        <v>44146064</v>
      </c>
      <c r="G6" s="7">
        <v>43260115</v>
      </c>
      <c r="H6" s="7">
        <v>41791380</v>
      </c>
      <c r="I6" s="7">
        <v>44960747</v>
      </c>
      <c r="J6" s="7">
        <v>43448061</v>
      </c>
      <c r="K6" s="7">
        <v>44404023</v>
      </c>
      <c r="L6" s="7">
        <v>49066105</v>
      </c>
      <c r="M6" s="7">
        <v>54647054</v>
      </c>
      <c r="N6" s="7">
        <v>61322269</v>
      </c>
    </row>
    <row r="7" spans="1:14" ht="22.5" customHeight="1" x14ac:dyDescent="0.25">
      <c r="A7" s="23"/>
      <c r="B7" s="6" t="s">
        <v>16</v>
      </c>
      <c r="C7" s="7">
        <v>534245</v>
      </c>
      <c r="D7" s="7">
        <v>478279</v>
      </c>
      <c r="E7" s="7">
        <v>433276</v>
      </c>
      <c r="F7" s="7">
        <v>253527</v>
      </c>
      <c r="G7" s="7">
        <v>559291</v>
      </c>
      <c r="H7" s="7">
        <v>531505</v>
      </c>
      <c r="I7" s="7">
        <v>529109</v>
      </c>
      <c r="J7" s="7">
        <v>486989</v>
      </c>
      <c r="K7" s="7">
        <v>598078</v>
      </c>
      <c r="L7" s="7">
        <v>741567</v>
      </c>
      <c r="M7" s="7">
        <v>674246</v>
      </c>
      <c r="N7" s="7">
        <v>716272</v>
      </c>
    </row>
    <row r="8" spans="1:14" ht="22.5" customHeight="1" x14ac:dyDescent="0.25">
      <c r="A8" s="23"/>
      <c r="B8" s="6" t="s">
        <v>17</v>
      </c>
      <c r="C8" s="7">
        <v>39725</v>
      </c>
      <c r="D8" s="7">
        <v>52218</v>
      </c>
      <c r="E8" s="7">
        <v>33598</v>
      </c>
      <c r="F8" s="7">
        <v>25799</v>
      </c>
      <c r="G8" s="7">
        <v>64717</v>
      </c>
      <c r="H8" s="7">
        <v>53317</v>
      </c>
      <c r="I8" s="7">
        <v>57586</v>
      </c>
      <c r="J8" s="7">
        <v>64625</v>
      </c>
      <c r="K8" s="7">
        <v>70483</v>
      </c>
      <c r="L8" s="7">
        <v>120273</v>
      </c>
      <c r="M8" s="7">
        <v>134987</v>
      </c>
      <c r="N8" s="7">
        <v>141362</v>
      </c>
    </row>
    <row r="9" spans="1:14" ht="22.5" customHeight="1" x14ac:dyDescent="0.25">
      <c r="A9" s="23"/>
      <c r="B9" s="25" t="s">
        <v>24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3"/>
      <c r="B10" s="8"/>
      <c r="C10" s="7">
        <v>236530</v>
      </c>
      <c r="D10" s="7">
        <v>272600</v>
      </c>
      <c r="E10" s="7">
        <v>239278</v>
      </c>
      <c r="F10" s="7">
        <v>253785</v>
      </c>
      <c r="G10" s="7">
        <v>238421</v>
      </c>
      <c r="H10" s="7">
        <v>277128</v>
      </c>
      <c r="I10" s="7">
        <v>210182</v>
      </c>
      <c r="J10" s="7">
        <v>239881</v>
      </c>
      <c r="K10" s="7">
        <v>281951</v>
      </c>
      <c r="L10" s="7">
        <v>304721</v>
      </c>
      <c r="M10" s="7">
        <v>325101</v>
      </c>
      <c r="N10" s="7">
        <v>318850</v>
      </c>
    </row>
    <row r="11" spans="1:14" ht="22.5" customHeight="1" x14ac:dyDescent="0.25">
      <c r="A11" s="24"/>
      <c r="B11" s="10" t="s">
        <v>18</v>
      </c>
      <c r="C11" s="7">
        <f t="shared" ref="C11" si="0">SUM(C5:C8,C10)</f>
        <v>248906850</v>
      </c>
      <c r="D11" s="7">
        <f t="shared" ref="D11:L11" si="1">SUM(D5:D8,D10)</f>
        <v>214859085</v>
      </c>
      <c r="E11" s="7">
        <f t="shared" si="1"/>
        <v>211492422</v>
      </c>
      <c r="F11" s="7">
        <f t="shared" si="1"/>
        <v>184805469</v>
      </c>
      <c r="G11" s="7">
        <f t="shared" si="1"/>
        <v>181142799</v>
      </c>
      <c r="H11" s="7">
        <f t="shared" si="1"/>
        <v>179830349</v>
      </c>
      <c r="I11" s="7">
        <f t="shared" si="1"/>
        <v>186941395</v>
      </c>
      <c r="J11" s="7">
        <f t="shared" si="1"/>
        <v>186629168</v>
      </c>
      <c r="K11" s="7">
        <f t="shared" si="1"/>
        <v>182865795</v>
      </c>
      <c r="L11" s="7">
        <f t="shared" si="1"/>
        <v>208517867</v>
      </c>
      <c r="M11" s="7">
        <f>SUM(M5:M8,M10)</f>
        <v>226787097</v>
      </c>
      <c r="N11" s="7">
        <f>SUM(N5:N8,N10)</f>
        <v>250299563</v>
      </c>
    </row>
    <row r="12" spans="1:14" ht="22.5" customHeight="1" x14ac:dyDescent="0.25">
      <c r="A12" s="28" t="s">
        <v>18</v>
      </c>
      <c r="B12" s="29"/>
      <c r="C12" s="9">
        <f>C11</f>
        <v>248906850</v>
      </c>
      <c r="D12" s="9">
        <f t="shared" ref="D12:N12" si="2">D11</f>
        <v>214859085</v>
      </c>
      <c r="E12" s="9">
        <f t="shared" si="2"/>
        <v>211492422</v>
      </c>
      <c r="F12" s="9">
        <f t="shared" si="2"/>
        <v>184805469</v>
      </c>
      <c r="G12" s="9">
        <f t="shared" si="2"/>
        <v>181142799</v>
      </c>
      <c r="H12" s="9">
        <f t="shared" si="2"/>
        <v>179830349</v>
      </c>
      <c r="I12" s="9">
        <f t="shared" si="2"/>
        <v>186941395</v>
      </c>
      <c r="J12" s="9">
        <f t="shared" si="2"/>
        <v>186629168</v>
      </c>
      <c r="K12" s="9">
        <f t="shared" si="2"/>
        <v>182865795</v>
      </c>
      <c r="L12" s="9">
        <f t="shared" si="2"/>
        <v>208517867</v>
      </c>
      <c r="M12" s="9">
        <f>M11</f>
        <v>226787097</v>
      </c>
      <c r="N12" s="9">
        <f t="shared" si="2"/>
        <v>250299563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0"/>
  <sheetViews>
    <sheetView zoomScale="70" zoomScaleNormal="70" workbookViewId="0">
      <selection activeCell="N19" sqref="N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2" t="s">
        <v>26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3"/>
      <c r="B5" s="6" t="s">
        <v>14</v>
      </c>
      <c r="C5" s="7">
        <v>182928202</v>
      </c>
      <c r="D5" s="7">
        <v>163201187</v>
      </c>
      <c r="E5" s="7">
        <v>166413487</v>
      </c>
      <c r="F5" s="7">
        <v>148509233</v>
      </c>
      <c r="G5" s="7">
        <v>141708145</v>
      </c>
      <c r="H5" s="7">
        <v>135648267</v>
      </c>
      <c r="I5" s="7">
        <v>140529379</v>
      </c>
      <c r="J5" s="7">
        <v>142715479</v>
      </c>
      <c r="K5" s="7">
        <v>137645927</v>
      </c>
      <c r="L5" s="7">
        <v>156929831</v>
      </c>
      <c r="M5" s="7">
        <v>167075615</v>
      </c>
      <c r="N5" s="7">
        <v>182089652</v>
      </c>
    </row>
    <row r="6" spans="1:14" ht="22.5" customHeight="1" x14ac:dyDescent="0.25">
      <c r="A6" s="23"/>
      <c r="B6" s="6" t="s">
        <v>15</v>
      </c>
      <c r="C6" s="7">
        <v>62174776</v>
      </c>
      <c r="D6" s="7">
        <v>51877997</v>
      </c>
      <c r="E6" s="7">
        <v>51163546</v>
      </c>
      <c r="F6" s="7">
        <v>47458361</v>
      </c>
      <c r="G6" s="7">
        <v>45604074</v>
      </c>
      <c r="H6" s="7">
        <v>42418865</v>
      </c>
      <c r="I6" s="7">
        <v>43795956</v>
      </c>
      <c r="J6" s="7">
        <v>44340572</v>
      </c>
      <c r="K6" s="7">
        <v>43746605</v>
      </c>
      <c r="L6" s="7">
        <v>49857443</v>
      </c>
      <c r="M6" s="7">
        <v>53143777</v>
      </c>
      <c r="N6" s="7">
        <v>56524767</v>
      </c>
    </row>
    <row r="7" spans="1:14" ht="22.5" customHeight="1" x14ac:dyDescent="0.25">
      <c r="A7" s="23"/>
      <c r="B7" s="6" t="s">
        <v>16</v>
      </c>
      <c r="C7" s="7">
        <f>568455+378867</f>
        <v>947322</v>
      </c>
      <c r="D7" s="7">
        <f>538166+385805</f>
        <v>923971</v>
      </c>
      <c r="E7" s="7">
        <f>304224+231006</f>
        <v>535230</v>
      </c>
      <c r="F7" s="7">
        <f>351108+230692</f>
        <v>581800</v>
      </c>
      <c r="G7" s="7">
        <f>274647+194546</f>
        <v>469193</v>
      </c>
      <c r="H7" s="7">
        <f>205770+128741</f>
        <v>334511</v>
      </c>
      <c r="I7" s="7">
        <f>134534+136884</f>
        <v>271418</v>
      </c>
      <c r="J7" s="7">
        <f>131399+215182</f>
        <v>346581</v>
      </c>
      <c r="K7" s="7">
        <v>413450</v>
      </c>
      <c r="L7" s="7">
        <f>243432+287587</f>
        <v>531019</v>
      </c>
      <c r="M7" s="7">
        <f>274906+325698</f>
        <v>600604</v>
      </c>
      <c r="N7" s="7">
        <f>290691+385200</f>
        <v>675891</v>
      </c>
    </row>
    <row r="8" spans="1:14" ht="22.5" customHeight="1" x14ac:dyDescent="0.25">
      <c r="A8" s="23"/>
      <c r="B8" s="6" t="s">
        <v>17</v>
      </c>
      <c r="C8" s="7">
        <f>109055+172154</f>
        <v>281209</v>
      </c>
      <c r="D8" s="7">
        <f>100806+143290</f>
        <v>244096</v>
      </c>
      <c r="E8" s="7">
        <f>37718+118605</f>
        <v>156323</v>
      </c>
      <c r="F8" s="7">
        <f>31094+104225</f>
        <v>135319</v>
      </c>
      <c r="G8" s="7">
        <f>25620+66853</f>
        <v>92473</v>
      </c>
      <c r="H8" s="7">
        <f>20247+52839</f>
        <v>73086</v>
      </c>
      <c r="I8" s="7">
        <f>16015+50052</f>
        <v>66067</v>
      </c>
      <c r="J8" s="7">
        <f>16852+84829</f>
        <v>101681</v>
      </c>
      <c r="K8" s="7">
        <v>124124</v>
      </c>
      <c r="L8" s="7">
        <f>29434+121197</f>
        <v>150631</v>
      </c>
      <c r="M8" s="7">
        <f>38956+139382</f>
        <v>178338</v>
      </c>
      <c r="N8" s="7">
        <f>36729+172189</f>
        <v>208918</v>
      </c>
    </row>
    <row r="9" spans="1:14" ht="22.5" customHeight="1" x14ac:dyDescent="0.25">
      <c r="A9" s="23"/>
      <c r="B9" s="25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3"/>
      <c r="B10" s="8"/>
      <c r="C10" s="7">
        <v>306570</v>
      </c>
      <c r="D10" s="7">
        <v>281138</v>
      </c>
      <c r="E10" s="7">
        <v>227631</v>
      </c>
      <c r="F10" s="7">
        <v>200194</v>
      </c>
      <c r="G10" s="7">
        <v>321755</v>
      </c>
      <c r="H10" s="7">
        <v>326885</v>
      </c>
      <c r="I10" s="7">
        <v>250885</v>
      </c>
      <c r="J10" s="7">
        <v>245457</v>
      </c>
      <c r="K10" s="7">
        <v>276184</v>
      </c>
      <c r="L10" s="7">
        <v>307923</v>
      </c>
      <c r="M10" s="7">
        <v>298482</v>
      </c>
      <c r="N10" s="7">
        <v>214407</v>
      </c>
    </row>
    <row r="11" spans="1:14" ht="22.5" customHeight="1" x14ac:dyDescent="0.25">
      <c r="A11" s="24"/>
      <c r="B11" s="10" t="s">
        <v>18</v>
      </c>
      <c r="C11" s="7">
        <f t="shared" ref="C11:L11" si="0">SUM(C5:C8,C10)</f>
        <v>246638079</v>
      </c>
      <c r="D11" s="7">
        <f t="shared" si="0"/>
        <v>216528389</v>
      </c>
      <c r="E11" s="7">
        <f t="shared" si="0"/>
        <v>218496217</v>
      </c>
      <c r="F11" s="7">
        <f t="shared" si="0"/>
        <v>196884907</v>
      </c>
      <c r="G11" s="7">
        <f t="shared" ref="G11" si="1">SUM(G5:G8,G10)</f>
        <v>188195640</v>
      </c>
      <c r="H11" s="7">
        <f t="shared" si="0"/>
        <v>178801614</v>
      </c>
      <c r="I11" s="7">
        <f>SUM(I5:I8,I10)</f>
        <v>184913705</v>
      </c>
      <c r="J11" s="7">
        <f>SUM(J5:J8,J10)</f>
        <v>187749770</v>
      </c>
      <c r="K11" s="7">
        <v>182206290</v>
      </c>
      <c r="L11" s="7">
        <f t="shared" si="0"/>
        <v>207776847</v>
      </c>
      <c r="M11" s="7">
        <f>SUM(M5:M8,M10)</f>
        <v>221296816</v>
      </c>
      <c r="N11" s="7">
        <f>SUM(N5:N8,N10)</f>
        <v>239713635</v>
      </c>
    </row>
    <row r="12" spans="1:14" ht="22.5" customHeight="1" x14ac:dyDescent="0.25">
      <c r="A12" s="28" t="s">
        <v>18</v>
      </c>
      <c r="B12" s="29"/>
      <c r="C12" s="9">
        <f>C11</f>
        <v>246638079</v>
      </c>
      <c r="D12" s="9">
        <f t="shared" ref="D12:L12" si="2">D11</f>
        <v>216528389</v>
      </c>
      <c r="E12" s="9">
        <f t="shared" si="2"/>
        <v>218496217</v>
      </c>
      <c r="F12" s="9">
        <f t="shared" si="2"/>
        <v>196884907</v>
      </c>
      <c r="G12" s="9">
        <f t="shared" ref="G12" si="3">G11</f>
        <v>188195640</v>
      </c>
      <c r="H12" s="9">
        <f t="shared" si="2"/>
        <v>178801614</v>
      </c>
      <c r="I12" s="9">
        <f>I11</f>
        <v>184913705</v>
      </c>
      <c r="J12" s="9">
        <f>J11</f>
        <v>187749770</v>
      </c>
      <c r="K12" s="9">
        <f>K11</f>
        <v>182206290</v>
      </c>
      <c r="L12" s="9">
        <f t="shared" si="2"/>
        <v>207776847</v>
      </c>
      <c r="M12" s="9">
        <f>M11</f>
        <v>221296816</v>
      </c>
      <c r="N12" s="9">
        <f>N11</f>
        <v>239713635</v>
      </c>
    </row>
    <row r="15" spans="1:14" ht="22.5" customHeight="1" x14ac:dyDescent="0.25">
      <c r="H15" s="12"/>
    </row>
    <row r="18" spans="8:8" ht="22.5" customHeight="1" x14ac:dyDescent="0.25">
      <c r="H18" s="12"/>
    </row>
    <row r="20" spans="8:8" ht="22.5" customHeight="1" x14ac:dyDescent="0.25">
      <c r="H20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0"/>
  <sheetViews>
    <sheetView topLeftCell="E1" zoomScaleNormal="100" workbookViewId="0">
      <selection activeCell="L17" sqref="L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2" t="s">
        <v>26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3"/>
      <c r="B5" s="6" t="s">
        <v>14</v>
      </c>
      <c r="C5" s="7">
        <v>182156563</v>
      </c>
      <c r="D5" s="7">
        <v>174860227</v>
      </c>
      <c r="E5" s="7">
        <v>186305174</v>
      </c>
      <c r="F5" s="7">
        <f>148176880+7930510</f>
        <v>156107390</v>
      </c>
      <c r="G5" s="7">
        <v>149863111</v>
      </c>
      <c r="H5" s="7">
        <v>148751902</v>
      </c>
      <c r="I5" s="7">
        <v>151352690</v>
      </c>
      <c r="J5" s="7">
        <v>150457510</v>
      </c>
      <c r="K5" s="7">
        <v>147339272</v>
      </c>
      <c r="L5" s="7">
        <v>157289005</v>
      </c>
      <c r="M5" s="7">
        <v>173223136</v>
      </c>
      <c r="N5" s="7">
        <v>192994916</v>
      </c>
    </row>
    <row r="6" spans="1:14" ht="22.5" customHeight="1" x14ac:dyDescent="0.25">
      <c r="A6" s="23"/>
      <c r="B6" s="6" t="s">
        <v>15</v>
      </c>
      <c r="C6" s="7">
        <v>58525615</v>
      </c>
      <c r="D6" s="7">
        <v>56336153</v>
      </c>
      <c r="E6" s="7">
        <v>59364641</v>
      </c>
      <c r="F6" s="7">
        <v>47505462</v>
      </c>
      <c r="G6" s="7">
        <v>44318038</v>
      </c>
      <c r="H6" s="7">
        <v>43731666</v>
      </c>
      <c r="I6" s="7">
        <v>44170784</v>
      </c>
      <c r="J6" s="7">
        <v>45191736</v>
      </c>
      <c r="K6" s="7">
        <v>41383353</v>
      </c>
      <c r="L6" s="7">
        <v>46087486</v>
      </c>
      <c r="M6" s="7">
        <v>50655898</v>
      </c>
      <c r="N6" s="7">
        <v>59147901</v>
      </c>
    </row>
    <row r="7" spans="1:14" ht="22.5" customHeight="1" x14ac:dyDescent="0.25">
      <c r="A7" s="23"/>
      <c r="B7" s="6" t="s">
        <v>16</v>
      </c>
      <c r="C7" s="7">
        <f>360413+335954</f>
        <v>696367</v>
      </c>
      <c r="D7" s="7">
        <f>370506+332205</f>
        <v>702711</v>
      </c>
      <c r="E7" s="7">
        <f>455255</f>
        <v>455255</v>
      </c>
      <c r="F7" s="7">
        <v>323810</v>
      </c>
      <c r="G7" s="7">
        <v>176039</v>
      </c>
      <c r="H7" s="7">
        <v>156975</v>
      </c>
      <c r="I7" s="7">
        <v>149621</v>
      </c>
      <c r="J7" s="7">
        <v>147259</v>
      </c>
      <c r="K7" s="7">
        <v>138507</v>
      </c>
      <c r="L7" s="7">
        <v>294993</v>
      </c>
      <c r="M7" s="7">
        <v>421089</v>
      </c>
      <c r="N7" s="7">
        <v>433448</v>
      </c>
    </row>
    <row r="8" spans="1:14" ht="22.5" customHeight="1" x14ac:dyDescent="0.25">
      <c r="A8" s="23"/>
      <c r="B8" s="6" t="s">
        <v>17</v>
      </c>
      <c r="C8" s="7">
        <f>57496+190173</f>
        <v>247669</v>
      </c>
      <c r="D8" s="7">
        <f>60651+112148</f>
        <v>172799</v>
      </c>
      <c r="E8" s="7">
        <v>61214</v>
      </c>
      <c r="F8" s="7">
        <v>33944</v>
      </c>
      <c r="G8" s="7">
        <v>27251</v>
      </c>
      <c r="H8" s="7">
        <v>22943</v>
      </c>
      <c r="I8" s="7">
        <v>24556</v>
      </c>
      <c r="J8" s="7">
        <v>22128</v>
      </c>
      <c r="K8" s="7">
        <v>25675</v>
      </c>
      <c r="L8" s="7">
        <v>33425</v>
      </c>
      <c r="M8" s="7">
        <v>51542</v>
      </c>
      <c r="N8" s="7">
        <v>53781</v>
      </c>
    </row>
    <row r="9" spans="1:14" ht="22.5" customHeight="1" x14ac:dyDescent="0.25">
      <c r="A9" s="23"/>
      <c r="B9" s="25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3"/>
      <c r="B10" s="8"/>
      <c r="C10" s="7">
        <v>227867</v>
      </c>
      <c r="D10" s="7">
        <v>221231</v>
      </c>
      <c r="E10" s="7">
        <v>219124</v>
      </c>
      <c r="F10" s="7">
        <v>297113</v>
      </c>
      <c r="G10" s="7">
        <v>317454</v>
      </c>
      <c r="H10" s="7">
        <v>303725</v>
      </c>
      <c r="I10" s="7">
        <v>275629</v>
      </c>
      <c r="J10" s="7">
        <v>263644</v>
      </c>
      <c r="K10" s="7">
        <v>272761</v>
      </c>
      <c r="L10" s="7">
        <v>320285</v>
      </c>
      <c r="M10" s="7">
        <v>301981</v>
      </c>
      <c r="N10" s="7">
        <v>306970</v>
      </c>
    </row>
    <row r="11" spans="1:14" ht="22.5" customHeight="1" x14ac:dyDescent="0.25">
      <c r="A11" s="24"/>
      <c r="B11" s="10" t="s">
        <v>18</v>
      </c>
      <c r="C11" s="7">
        <f t="shared" ref="C11:H11" si="0">SUM(C5:C8,C10)</f>
        <v>241854081</v>
      </c>
      <c r="D11" s="7">
        <f t="shared" si="0"/>
        <v>232293121</v>
      </c>
      <c r="E11" s="7">
        <f t="shared" si="0"/>
        <v>246405408</v>
      </c>
      <c r="F11" s="7">
        <f>SUM(F5:F8,F10)</f>
        <v>204267719</v>
      </c>
      <c r="G11" s="7">
        <f t="shared" si="0"/>
        <v>194701893</v>
      </c>
      <c r="H11" s="7">
        <f t="shared" si="0"/>
        <v>192967211</v>
      </c>
      <c r="I11" s="7">
        <f t="shared" ref="I11:N11" si="1">SUM(I5:I8,I10)</f>
        <v>195973280</v>
      </c>
      <c r="J11" s="7">
        <f t="shared" si="1"/>
        <v>196082277</v>
      </c>
      <c r="K11" s="7">
        <f t="shared" si="1"/>
        <v>189159568</v>
      </c>
      <c r="L11" s="7">
        <f t="shared" si="1"/>
        <v>204025194</v>
      </c>
      <c r="M11" s="7">
        <f t="shared" si="1"/>
        <v>224653646</v>
      </c>
      <c r="N11" s="7">
        <f t="shared" si="1"/>
        <v>252937016</v>
      </c>
    </row>
    <row r="12" spans="1:14" ht="22.5" customHeight="1" x14ac:dyDescent="0.25">
      <c r="A12" s="28" t="s">
        <v>18</v>
      </c>
      <c r="B12" s="29"/>
      <c r="C12" s="9">
        <f>C11</f>
        <v>241854081</v>
      </c>
      <c r="D12" s="9">
        <f t="shared" ref="D12:L12" si="2">D11</f>
        <v>232293121</v>
      </c>
      <c r="E12" s="9">
        <f t="shared" si="2"/>
        <v>246405408</v>
      </c>
      <c r="F12" s="9">
        <f t="shared" si="2"/>
        <v>204267719</v>
      </c>
      <c r="G12" s="9">
        <f t="shared" si="2"/>
        <v>194701893</v>
      </c>
      <c r="H12" s="9">
        <f>H11</f>
        <v>192967211</v>
      </c>
      <c r="I12" s="9">
        <f>I11</f>
        <v>195973280</v>
      </c>
      <c r="J12" s="9">
        <f>J11</f>
        <v>196082277</v>
      </c>
      <c r="K12" s="9">
        <f>K11</f>
        <v>189159568</v>
      </c>
      <c r="L12" s="9">
        <f t="shared" si="2"/>
        <v>204025194</v>
      </c>
      <c r="M12" s="9">
        <f>M11</f>
        <v>224653646</v>
      </c>
      <c r="N12" s="9">
        <f>N11</f>
        <v>252937016</v>
      </c>
    </row>
    <row r="15" spans="1:14" ht="22.5" customHeight="1" x14ac:dyDescent="0.25">
      <c r="H15" s="12"/>
    </row>
    <row r="18" spans="8:8" ht="22.5" customHeight="1" x14ac:dyDescent="0.25">
      <c r="H18" s="12"/>
    </row>
    <row r="20" spans="8:8" ht="22.5" customHeight="1" x14ac:dyDescent="0.25">
      <c r="H20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zoomScale="70" zoomScaleNormal="70" workbookViewId="0">
      <selection activeCell="L17" sqref="L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9.140625" style="14"/>
    <col min="16" max="16" width="9.140625" style="1"/>
    <col min="17" max="17" width="13.42578125" style="1" bestFit="1" customWidth="1"/>
    <col min="18" max="16384" width="9.140625" style="1"/>
  </cols>
  <sheetData>
    <row r="2" spans="1:17" ht="42.75" customHeight="1" x14ac:dyDescent="0.2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7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15"/>
    </row>
    <row r="4" spans="1:17" ht="22.5" customHeight="1" x14ac:dyDescent="0.25">
      <c r="A4" s="22" t="s">
        <v>26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Q4" s="14"/>
    </row>
    <row r="5" spans="1:17" ht="22.5" customHeight="1" x14ac:dyDescent="0.25">
      <c r="A5" s="23"/>
      <c r="B5" s="6" t="s">
        <v>14</v>
      </c>
      <c r="C5" s="7">
        <f>192018388</f>
        <v>192018388</v>
      </c>
      <c r="D5" s="7">
        <f>163287335</f>
        <v>163287335</v>
      </c>
      <c r="E5" s="7">
        <v>177552643</v>
      </c>
      <c r="F5" s="7">
        <v>156928105</v>
      </c>
      <c r="G5" s="7">
        <v>152838713</v>
      </c>
      <c r="H5" s="7">
        <v>145551222</v>
      </c>
      <c r="I5" s="7">
        <v>148995869</v>
      </c>
      <c r="J5" s="7">
        <v>152289169</v>
      </c>
      <c r="K5" s="7">
        <v>150793696</v>
      </c>
      <c r="L5" s="7">
        <v>161595724</v>
      </c>
      <c r="M5" s="7">
        <v>171049158</v>
      </c>
      <c r="N5" s="7">
        <v>181693363</v>
      </c>
      <c r="O5" s="14">
        <f>N5/M5</f>
        <v>1.0622289236875402</v>
      </c>
      <c r="Q5" s="13">
        <f>AVERAGE(C5:N5)</f>
        <v>162882782.08333334</v>
      </c>
    </row>
    <row r="6" spans="1:17" ht="22.5" customHeight="1" x14ac:dyDescent="0.25">
      <c r="A6" s="23"/>
      <c r="B6" s="6" t="s">
        <v>15</v>
      </c>
      <c r="C6" s="7">
        <v>58653897</v>
      </c>
      <c r="D6" s="7">
        <v>49198852</v>
      </c>
      <c r="E6" s="7">
        <v>51176702</v>
      </c>
      <c r="F6" s="7">
        <v>42627131</v>
      </c>
      <c r="G6" s="7">
        <v>39367540</v>
      </c>
      <c r="H6" s="7">
        <v>39282141</v>
      </c>
      <c r="I6" s="7">
        <v>41550091</v>
      </c>
      <c r="J6" s="7">
        <v>42712234</v>
      </c>
      <c r="K6" s="7">
        <v>42442201</v>
      </c>
      <c r="L6" s="7">
        <v>47528578</v>
      </c>
      <c r="M6" s="7">
        <v>49881611</v>
      </c>
      <c r="N6" s="7">
        <v>55830693</v>
      </c>
      <c r="O6" s="14">
        <f t="shared" ref="O6:O8" si="0">N6/M6</f>
        <v>1.119264030987291</v>
      </c>
      <c r="Q6" s="13">
        <f t="shared" ref="Q6:Q8" si="1">AVERAGE(C6:N6)</f>
        <v>46687639.25</v>
      </c>
    </row>
    <row r="7" spans="1:17" ht="22.5" customHeight="1" x14ac:dyDescent="0.25">
      <c r="A7" s="23"/>
      <c r="B7" s="6" t="s">
        <v>16</v>
      </c>
      <c r="C7" s="7">
        <v>464469</v>
      </c>
      <c r="D7" s="7">
        <v>437366</v>
      </c>
      <c r="E7" s="7">
        <v>294579</v>
      </c>
      <c r="F7" s="7">
        <v>270462</v>
      </c>
      <c r="G7" s="7">
        <v>191615</v>
      </c>
      <c r="H7" s="7">
        <v>152606</v>
      </c>
      <c r="I7" s="7">
        <v>173499</v>
      </c>
      <c r="J7" s="7">
        <v>182817</v>
      </c>
      <c r="K7" s="7">
        <v>197443</v>
      </c>
      <c r="L7" s="7">
        <v>210107</v>
      </c>
      <c r="M7" s="7">
        <v>270790</v>
      </c>
      <c r="N7" s="7">
        <v>230812</v>
      </c>
      <c r="O7" s="14">
        <f t="shared" si="0"/>
        <v>0.8523653015251671</v>
      </c>
      <c r="Q7" s="13">
        <f t="shared" si="1"/>
        <v>256380.41666666666</v>
      </c>
    </row>
    <row r="8" spans="1:17" ht="22.5" customHeight="1" x14ac:dyDescent="0.25">
      <c r="A8" s="23"/>
      <c r="B8" s="6" t="s">
        <v>17</v>
      </c>
      <c r="C8" s="7">
        <v>62083</v>
      </c>
      <c r="D8" s="7">
        <v>59364</v>
      </c>
      <c r="E8" s="7">
        <v>78984</v>
      </c>
      <c r="F8" s="7">
        <v>40076</v>
      </c>
      <c r="G8" s="7">
        <v>40334</v>
      </c>
      <c r="H8" s="7">
        <v>30201</v>
      </c>
      <c r="I8" s="7">
        <v>28774</v>
      </c>
      <c r="J8" s="7">
        <v>26843</v>
      </c>
      <c r="K8" s="7">
        <v>33238</v>
      </c>
      <c r="L8" s="7">
        <v>38810</v>
      </c>
      <c r="M8" s="7">
        <v>41704</v>
      </c>
      <c r="N8" s="7">
        <v>59824</v>
      </c>
      <c r="O8" s="14">
        <f t="shared" si="0"/>
        <v>1.4344906963360828</v>
      </c>
      <c r="Q8" s="13">
        <f t="shared" si="1"/>
        <v>45019.583333333336</v>
      </c>
    </row>
    <row r="9" spans="1:17" ht="22.5" customHeight="1" x14ac:dyDescent="0.25">
      <c r="A9" s="23"/>
      <c r="B9" s="25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Q9" s="13"/>
    </row>
    <row r="10" spans="1:17" ht="22.5" customHeight="1" x14ac:dyDescent="0.25">
      <c r="A10" s="23"/>
      <c r="B10" s="8"/>
      <c r="C10" s="7">
        <v>373316</v>
      </c>
      <c r="D10" s="7">
        <v>313503</v>
      </c>
      <c r="E10" s="7">
        <v>300209</v>
      </c>
      <c r="F10" s="7">
        <v>338795</v>
      </c>
      <c r="G10" s="7">
        <v>372022</v>
      </c>
      <c r="H10" s="7">
        <v>362455</v>
      </c>
      <c r="I10" s="7">
        <v>319749</v>
      </c>
      <c r="J10" s="7">
        <v>343028</v>
      </c>
      <c r="K10" s="7">
        <v>326695</v>
      </c>
      <c r="L10" s="7">
        <v>338494</v>
      </c>
      <c r="M10" s="7">
        <v>346025</v>
      </c>
      <c r="N10" s="7">
        <v>308033</v>
      </c>
      <c r="O10" s="14">
        <f>N10/M10</f>
        <v>0.89020446499530381</v>
      </c>
      <c r="Q10" s="13">
        <f>AVERAGE(C10:N10)</f>
        <v>336860.33333333331</v>
      </c>
    </row>
    <row r="11" spans="1:17" ht="22.5" customHeight="1" x14ac:dyDescent="0.25">
      <c r="A11" s="24"/>
      <c r="B11" s="10" t="s">
        <v>18</v>
      </c>
      <c r="C11" s="9">
        <f t="shared" ref="C11:N11" si="2">SUM(C5:C8,C10)</f>
        <v>251572153</v>
      </c>
      <c r="D11" s="9">
        <f t="shared" si="2"/>
        <v>213296420</v>
      </c>
      <c r="E11" s="9">
        <f t="shared" si="2"/>
        <v>229403117</v>
      </c>
      <c r="F11" s="9">
        <f>SUM(F5:F8,F10)</f>
        <v>200204569</v>
      </c>
      <c r="G11" s="9">
        <f t="shared" si="2"/>
        <v>192810224</v>
      </c>
      <c r="H11" s="9">
        <f t="shared" si="2"/>
        <v>185378625</v>
      </c>
      <c r="I11" s="9">
        <f t="shared" si="2"/>
        <v>191067982</v>
      </c>
      <c r="J11" s="9">
        <f t="shared" si="2"/>
        <v>195554091</v>
      </c>
      <c r="K11" s="9">
        <f t="shared" si="2"/>
        <v>193793273</v>
      </c>
      <c r="L11" s="9">
        <f t="shared" si="2"/>
        <v>209711713</v>
      </c>
      <c r="M11" s="9">
        <f t="shared" si="2"/>
        <v>221589288</v>
      </c>
      <c r="N11" s="9">
        <f t="shared" si="2"/>
        <v>238122725</v>
      </c>
    </row>
    <row r="12" spans="1:17" ht="22.5" customHeight="1" x14ac:dyDescent="0.25">
      <c r="A12" s="28" t="s">
        <v>18</v>
      </c>
      <c r="B12" s="29"/>
      <c r="C12" s="9">
        <f>C11</f>
        <v>251572153</v>
      </c>
      <c r="D12" s="9">
        <f t="shared" ref="D12:L12" si="3">D11</f>
        <v>213296420</v>
      </c>
      <c r="E12" s="9">
        <f t="shared" si="3"/>
        <v>229403117</v>
      </c>
      <c r="F12" s="9">
        <f t="shared" si="3"/>
        <v>200204569</v>
      </c>
      <c r="G12" s="9">
        <f t="shared" si="3"/>
        <v>192810224</v>
      </c>
      <c r="H12" s="9">
        <f>H11</f>
        <v>185378625</v>
      </c>
      <c r="I12" s="9">
        <f>I11</f>
        <v>191067982</v>
      </c>
      <c r="J12" s="9">
        <f>J11</f>
        <v>195554091</v>
      </c>
      <c r="K12" s="9">
        <f>K11</f>
        <v>193793273</v>
      </c>
      <c r="L12" s="9">
        <f t="shared" si="3"/>
        <v>209711713</v>
      </c>
      <c r="M12" s="9">
        <f>M11</f>
        <v>221589288</v>
      </c>
      <c r="N12" s="9">
        <f>N11</f>
        <v>238122725</v>
      </c>
    </row>
    <row r="15" spans="1:17" ht="22.5" customHeight="1" x14ac:dyDescent="0.25">
      <c r="H15" s="12"/>
    </row>
    <row r="18" spans="8:8" ht="22.5" customHeight="1" x14ac:dyDescent="0.25">
      <c r="H18" s="12"/>
    </row>
    <row r="20" spans="8:8" ht="22.5" customHeight="1" x14ac:dyDescent="0.25">
      <c r="H20" s="12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5.85546875" style="1" hidden="1" customWidth="1"/>
    <col min="8" max="8" width="17.85546875" style="1" customWidth="1"/>
    <col min="9" max="9" width="17.85546875" style="1" hidden="1" customWidth="1"/>
    <col min="10" max="10" width="18.42578125" style="1" customWidth="1"/>
    <col min="11" max="11" width="18.42578125" style="1" hidden="1" customWidth="1"/>
    <col min="12" max="12" width="19.85546875" style="1" customWidth="1"/>
    <col min="13" max="13" width="19.85546875" style="1" hidden="1" customWidth="1"/>
    <col min="14" max="14" width="21" style="1" customWidth="1"/>
    <col min="15" max="15" width="21" style="1" hidden="1" customWidth="1"/>
    <col min="16" max="16" width="22.140625" style="1" customWidth="1"/>
    <col min="17" max="17" width="22.140625" style="1" hidden="1" customWidth="1"/>
    <col min="18" max="18" width="22.42578125" style="1" customWidth="1"/>
    <col min="19" max="19" width="22.42578125" style="1" hidden="1" customWidth="1"/>
    <col min="20" max="20" width="24.28515625" style="1" customWidth="1"/>
    <col min="21" max="21" width="24.28515625" style="1" hidden="1" customWidth="1"/>
    <col min="22" max="22" width="24.140625" style="1" customWidth="1"/>
    <col min="23" max="23" width="13.85546875" style="14" bestFit="1" customWidth="1"/>
    <col min="24" max="16384" width="9.140625" style="1"/>
  </cols>
  <sheetData>
    <row r="2" spans="1:23" ht="42.75" customHeight="1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  <c r="W3" s="15"/>
    </row>
    <row r="4" spans="1:23" ht="22.5" customHeight="1" x14ac:dyDescent="0.25">
      <c r="A4" s="22" t="s">
        <v>32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7"/>
    </row>
    <row r="5" spans="1:23" ht="22.5" customHeight="1" x14ac:dyDescent="0.25">
      <c r="A5" s="23"/>
      <c r="B5" s="6" t="s">
        <v>14</v>
      </c>
      <c r="C5" s="7">
        <v>172661772</v>
      </c>
      <c r="D5" s="7">
        <v>161814238</v>
      </c>
      <c r="E5" s="7">
        <v>162698827</v>
      </c>
      <c r="F5" s="7">
        <v>141962365</v>
      </c>
      <c r="G5" s="7">
        <v>0.97394098399391238</v>
      </c>
      <c r="H5" s="7">
        <v>126652606</v>
      </c>
      <c r="I5" s="7">
        <v>0.95231907638479008</v>
      </c>
      <c r="J5" s="7">
        <v>125026902</v>
      </c>
      <c r="K5" s="7">
        <v>1.0236662183433953</v>
      </c>
      <c r="L5" s="7">
        <v>135394573</v>
      </c>
      <c r="M5" s="7">
        <v>1.0221032973739694</v>
      </c>
      <c r="N5" s="7">
        <f>143350472</f>
        <v>143350472</v>
      </c>
      <c r="O5" s="7">
        <v>0.99018004359850442</v>
      </c>
      <c r="P5" s="7">
        <v>143145540</v>
      </c>
      <c r="Q5" s="7">
        <v>1.0716344799984212</v>
      </c>
      <c r="R5" s="7">
        <v>155323348</v>
      </c>
      <c r="S5" s="7">
        <v>1.058500520719224</v>
      </c>
      <c r="T5" s="7">
        <v>165368443</v>
      </c>
      <c r="U5" s="7">
        <v>1.0622289236875402</v>
      </c>
      <c r="V5" s="7">
        <v>185181210</v>
      </c>
      <c r="W5" s="14">
        <f>'2021'!C5/'2020'!V5</f>
        <v>0.96268606301902881</v>
      </c>
    </row>
    <row r="6" spans="1:23" ht="22.5" customHeight="1" x14ac:dyDescent="0.25">
      <c r="A6" s="23"/>
      <c r="B6" s="6" t="s">
        <v>15</v>
      </c>
      <c r="C6" s="7">
        <v>55410712</v>
      </c>
      <c r="D6" s="7">
        <v>52101059</v>
      </c>
      <c r="E6" s="7">
        <v>51250791</v>
      </c>
      <c r="F6" s="7">
        <v>44471112</v>
      </c>
      <c r="G6" s="7">
        <v>0.92353247981901476</v>
      </c>
      <c r="H6" s="7">
        <v>38476872</v>
      </c>
      <c r="I6" s="7">
        <v>0.9978307255165042</v>
      </c>
      <c r="J6" s="7">
        <v>38257391</v>
      </c>
      <c r="K6" s="7">
        <v>1.0577348877190782</v>
      </c>
      <c r="L6" s="7">
        <v>41799117</v>
      </c>
      <c r="M6" s="7">
        <v>1.027969686035104</v>
      </c>
      <c r="N6" s="7">
        <v>41876419</v>
      </c>
      <c r="O6" s="7">
        <v>0.99367785351616122</v>
      </c>
      <c r="P6" s="7">
        <v>40688393</v>
      </c>
      <c r="Q6" s="7">
        <v>1.1198424417244526</v>
      </c>
      <c r="R6" s="7">
        <v>44204650</v>
      </c>
      <c r="S6" s="7">
        <v>1.0495077508946302</v>
      </c>
      <c r="T6" s="7">
        <v>49034962</v>
      </c>
      <c r="U6" s="7">
        <v>1.119264030987291</v>
      </c>
      <c r="V6" s="7">
        <v>59525725</v>
      </c>
      <c r="W6" s="14">
        <f>'2021'!C6/'2020'!V6</f>
        <v>1.0180203937037307</v>
      </c>
    </row>
    <row r="7" spans="1:23" ht="22.5" customHeight="1" x14ac:dyDescent="0.25">
      <c r="A7" s="23"/>
      <c r="B7" s="6" t="s">
        <v>16</v>
      </c>
      <c r="C7" s="7">
        <v>259063</v>
      </c>
      <c r="D7" s="7">
        <v>292063</v>
      </c>
      <c r="E7" s="7">
        <v>241940</v>
      </c>
      <c r="F7" s="7">
        <v>212966</v>
      </c>
      <c r="G7" s="7">
        <v>0.70847290931812967</v>
      </c>
      <c r="H7" s="7">
        <v>177448</v>
      </c>
      <c r="I7" s="7">
        <v>0.79641990449599454</v>
      </c>
      <c r="J7" s="7">
        <v>188684</v>
      </c>
      <c r="K7" s="7">
        <v>1.1369081163257015</v>
      </c>
      <c r="L7" s="7">
        <v>161121</v>
      </c>
      <c r="M7" s="7">
        <v>1.0537063614199504</v>
      </c>
      <c r="N7" s="7">
        <v>157477</v>
      </c>
      <c r="O7" s="7">
        <v>1.080003500768528</v>
      </c>
      <c r="P7" s="7">
        <v>173913</v>
      </c>
      <c r="Q7" s="7">
        <v>1.0641400302872221</v>
      </c>
      <c r="R7" s="7">
        <v>174838</v>
      </c>
      <c r="S7" s="7">
        <v>1.2888195062515766</v>
      </c>
      <c r="T7" s="7">
        <v>223358</v>
      </c>
      <c r="U7" s="7">
        <v>0.8523653015251671</v>
      </c>
      <c r="V7" s="7">
        <v>239069</v>
      </c>
      <c r="W7" s="14">
        <f>'2021'!C7/'2020'!V7</f>
        <v>6.7343151977044284</v>
      </c>
    </row>
    <row r="8" spans="1:23" ht="22.5" customHeight="1" x14ac:dyDescent="0.25">
      <c r="A8" s="23"/>
      <c r="B8" s="6" t="s">
        <v>17</v>
      </c>
      <c r="C8" s="7">
        <v>55072</v>
      </c>
      <c r="D8" s="7">
        <v>57076</v>
      </c>
      <c r="E8" s="7">
        <v>45752</v>
      </c>
      <c r="F8" s="7">
        <v>36797</v>
      </c>
      <c r="G8" s="7">
        <v>1.0064377682403434</v>
      </c>
      <c r="H8" s="7">
        <v>25199</v>
      </c>
      <c r="I8" s="7">
        <v>0.74877274755789158</v>
      </c>
      <c r="J8" s="7">
        <v>24454</v>
      </c>
      <c r="K8" s="7">
        <v>0.95274990894341249</v>
      </c>
      <c r="L8" s="7">
        <v>25263</v>
      </c>
      <c r="M8" s="7">
        <v>0.93289080419823456</v>
      </c>
      <c r="N8" s="7">
        <v>31958</v>
      </c>
      <c r="O8" s="7">
        <v>1.2382371568006556</v>
      </c>
      <c r="P8" s="7">
        <v>31160</v>
      </c>
      <c r="Q8" s="7">
        <v>1.1676394488236357</v>
      </c>
      <c r="R8" s="7">
        <v>35101</v>
      </c>
      <c r="S8" s="7">
        <v>1.0745684102035558</v>
      </c>
      <c r="T8" s="7">
        <v>41851</v>
      </c>
      <c r="U8" s="7">
        <v>1.4344906963360828</v>
      </c>
      <c r="V8" s="7">
        <v>70109</v>
      </c>
      <c r="W8" s="14">
        <f>'2021'!C8/'2020'!V8</f>
        <v>4.3099602048239172</v>
      </c>
    </row>
    <row r="9" spans="1:23" ht="22.5" customHeight="1" x14ac:dyDescent="0.25">
      <c r="A9" s="23"/>
      <c r="B9" s="25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7"/>
    </row>
    <row r="10" spans="1:23" ht="22.5" customHeight="1" x14ac:dyDescent="0.25">
      <c r="A10" s="23"/>
      <c r="B10" s="8"/>
      <c r="C10" s="7">
        <v>316398</v>
      </c>
      <c r="D10" s="7">
        <v>334143</v>
      </c>
      <c r="E10" s="7">
        <v>296828</v>
      </c>
      <c r="F10" s="7">
        <v>377359</v>
      </c>
      <c r="G10" s="7">
        <v>1.0980740565828893</v>
      </c>
      <c r="H10" s="7">
        <v>393708</v>
      </c>
      <c r="I10" s="7">
        <v>0.97428377891630069</v>
      </c>
      <c r="J10" s="7">
        <v>399820</v>
      </c>
      <c r="K10" s="7">
        <v>0.88217571836503839</v>
      </c>
      <c r="L10" s="7">
        <v>305660</v>
      </c>
      <c r="M10" s="7">
        <v>1.0728039806223006</v>
      </c>
      <c r="N10" s="7">
        <v>407369</v>
      </c>
      <c r="O10" s="7">
        <v>0.95238581107081632</v>
      </c>
      <c r="P10" s="7">
        <v>350645</v>
      </c>
      <c r="Q10" s="7">
        <v>1.0361162552227612</v>
      </c>
      <c r="R10" s="7">
        <v>386824</v>
      </c>
      <c r="S10" s="7">
        <v>1.0222485479801711</v>
      </c>
      <c r="T10" s="7">
        <v>384921</v>
      </c>
      <c r="U10" s="7">
        <v>0.89020446499530381</v>
      </c>
      <c r="V10" s="7">
        <v>392589</v>
      </c>
      <c r="W10" s="14">
        <f>'2021'!C10/'2020'!V10</f>
        <v>2.6317446489840521</v>
      </c>
    </row>
    <row r="11" spans="1:23" ht="22.5" customHeight="1" x14ac:dyDescent="0.25">
      <c r="A11" s="24"/>
      <c r="B11" s="10" t="s">
        <v>18</v>
      </c>
      <c r="C11" s="9">
        <f t="shared" ref="C11:V11" si="0">SUM(C5:C8,C10)</f>
        <v>228703017</v>
      </c>
      <c r="D11" s="9">
        <f t="shared" si="0"/>
        <v>214598579</v>
      </c>
      <c r="E11" s="9">
        <f t="shared" si="0"/>
        <v>214534138</v>
      </c>
      <c r="F11" s="9">
        <f>SUM(F5:F8,F10)</f>
        <v>187060599</v>
      </c>
      <c r="G11" s="9"/>
      <c r="H11" s="9">
        <f t="shared" si="0"/>
        <v>165725833</v>
      </c>
      <c r="I11" s="9"/>
      <c r="J11" s="9">
        <f t="shared" si="0"/>
        <v>163897251</v>
      </c>
      <c r="K11" s="9"/>
      <c r="L11" s="9">
        <f t="shared" si="0"/>
        <v>177685734</v>
      </c>
      <c r="M11" s="9"/>
      <c r="N11" s="9">
        <f t="shared" si="0"/>
        <v>185823695</v>
      </c>
      <c r="O11" s="9"/>
      <c r="P11" s="9">
        <f t="shared" si="0"/>
        <v>184389651</v>
      </c>
      <c r="Q11" s="9"/>
      <c r="R11" s="9">
        <f t="shared" si="0"/>
        <v>200124761</v>
      </c>
      <c r="S11" s="9"/>
      <c r="T11" s="9">
        <f t="shared" si="0"/>
        <v>215053535</v>
      </c>
      <c r="U11" s="9"/>
      <c r="V11" s="9">
        <f t="shared" si="0"/>
        <v>245408702</v>
      </c>
    </row>
    <row r="12" spans="1:23" ht="22.5" customHeight="1" x14ac:dyDescent="0.25">
      <c r="A12" s="28" t="s">
        <v>18</v>
      </c>
      <c r="B12" s="29"/>
      <c r="C12" s="9">
        <f>C11</f>
        <v>228703017</v>
      </c>
      <c r="D12" s="9">
        <f t="shared" ref="D12:R12" si="1">D11</f>
        <v>214598579</v>
      </c>
      <c r="E12" s="9">
        <f t="shared" si="1"/>
        <v>214534138</v>
      </c>
      <c r="F12" s="9">
        <f t="shared" si="1"/>
        <v>187060599</v>
      </c>
      <c r="G12" s="9"/>
      <c r="H12" s="9">
        <f t="shared" si="1"/>
        <v>165725833</v>
      </c>
      <c r="I12" s="9"/>
      <c r="J12" s="9">
        <f>J11</f>
        <v>163897251</v>
      </c>
      <c r="K12" s="9"/>
      <c r="L12" s="9">
        <f>L11</f>
        <v>177685734</v>
      </c>
      <c r="M12" s="9"/>
      <c r="N12" s="9">
        <f>N11</f>
        <v>185823695</v>
      </c>
      <c r="O12" s="9"/>
      <c r="P12" s="9">
        <f>P11</f>
        <v>184389651</v>
      </c>
      <c r="Q12" s="9"/>
      <c r="R12" s="9">
        <f t="shared" si="1"/>
        <v>200124761</v>
      </c>
      <c r="S12" s="9"/>
      <c r="T12" s="9">
        <f>T11</f>
        <v>215053535</v>
      </c>
      <c r="U12" s="9"/>
      <c r="V12" s="9">
        <f>V11</f>
        <v>245408702</v>
      </c>
    </row>
    <row r="15" spans="1:23" ht="22.5" customHeight="1" x14ac:dyDescent="0.25">
      <c r="J15" s="12"/>
      <c r="K15" s="12"/>
    </row>
    <row r="18" spans="10:11" ht="22.5" customHeight="1" x14ac:dyDescent="0.25">
      <c r="J18" s="12"/>
      <c r="K18" s="12"/>
    </row>
    <row r="20" spans="10:11" ht="22.5" customHeight="1" x14ac:dyDescent="0.25">
      <c r="J20" s="12"/>
      <c r="K20" s="12"/>
    </row>
  </sheetData>
  <mergeCells count="5">
    <mergeCell ref="A2:V2"/>
    <mergeCell ref="A4:A11"/>
    <mergeCell ref="B4:V4"/>
    <mergeCell ref="B9:V9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0"/>
  <sheetViews>
    <sheetView zoomScale="70" zoomScaleNormal="70" workbookViewId="0">
      <selection activeCell="AH10" sqref="AH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" style="1" hidden="1" customWidth="1"/>
    <col min="5" max="5" width="16.7109375" style="1" customWidth="1"/>
    <col min="6" max="6" width="16.7109375" style="1" hidden="1" customWidth="1"/>
    <col min="7" max="7" width="16.42578125" style="1" customWidth="1"/>
    <col min="8" max="8" width="16.42578125" style="1" hidden="1" customWidth="1"/>
    <col min="9" max="9" width="15.85546875" style="1" customWidth="1"/>
    <col min="10" max="11" width="15.85546875" style="1" hidden="1" customWidth="1"/>
    <col min="12" max="12" width="17.85546875" style="1" customWidth="1"/>
    <col min="13" max="14" width="17.85546875" style="1" hidden="1" customWidth="1"/>
    <col min="15" max="15" width="18.42578125" style="1" customWidth="1"/>
    <col min="16" max="17" width="18.42578125" style="1" hidden="1" customWidth="1"/>
    <col min="18" max="18" width="19.85546875" style="1" customWidth="1"/>
    <col min="19" max="20" width="19.85546875" style="1" hidden="1" customWidth="1"/>
    <col min="21" max="21" width="21" style="1" customWidth="1"/>
    <col min="22" max="23" width="21" style="1" hidden="1" customWidth="1"/>
    <col min="24" max="24" width="22.140625" style="1" customWidth="1"/>
    <col min="25" max="26" width="22.140625" style="1" hidden="1" customWidth="1"/>
    <col min="27" max="27" width="22.42578125" style="1" customWidth="1"/>
    <col min="28" max="29" width="22.42578125" style="1" hidden="1" customWidth="1"/>
    <col min="30" max="30" width="24.28515625" style="1" customWidth="1"/>
    <col min="31" max="32" width="24.28515625" style="1" hidden="1" customWidth="1"/>
    <col min="33" max="33" width="24.140625" style="1" customWidth="1"/>
    <col min="34" max="34" width="9.140625" style="14"/>
    <col min="35" max="16384" width="9.140625" style="1"/>
  </cols>
  <sheetData>
    <row r="2" spans="1:34" ht="42.75" customHeight="1" x14ac:dyDescent="0.25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4" s="5" customFormat="1" ht="33" customHeight="1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  <c r="AH3" s="15"/>
    </row>
    <row r="4" spans="1:34" ht="22.5" customHeight="1" x14ac:dyDescent="0.25">
      <c r="A4" s="22" t="s">
        <v>32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</row>
    <row r="5" spans="1:34" ht="22.5" customHeight="1" x14ac:dyDescent="0.25">
      <c r="A5" s="23"/>
      <c r="B5" s="6" t="s">
        <v>14</v>
      </c>
      <c r="C5" s="7">
        <v>178271370</v>
      </c>
      <c r="D5" s="7">
        <v>0.9371746630748119</v>
      </c>
      <c r="E5" s="7">
        <v>172666238</v>
      </c>
      <c r="F5" s="7">
        <v>1.0054666944697412</v>
      </c>
      <c r="G5" s="7">
        <v>176644892</v>
      </c>
      <c r="H5" s="7">
        <v>0.87254694835630253</v>
      </c>
      <c r="I5" s="7">
        <v>150996388</v>
      </c>
      <c r="J5" s="7"/>
      <c r="K5" s="7">
        <v>0.89215621337387552</v>
      </c>
      <c r="L5" s="7">
        <v>148595871</v>
      </c>
      <c r="M5" s="7"/>
      <c r="N5" s="7">
        <v>0.98716406988104133</v>
      </c>
      <c r="O5" s="7">
        <v>143641626</v>
      </c>
      <c r="P5" s="7"/>
      <c r="Q5" s="7">
        <v>1.0829235215313902</v>
      </c>
      <c r="R5" s="7">
        <v>153047373</v>
      </c>
      <c r="S5" s="7"/>
      <c r="T5" s="7">
        <v>1.0587608411749265</v>
      </c>
      <c r="U5" s="7">
        <v>152962884</v>
      </c>
      <c r="V5" s="7"/>
      <c r="W5" s="7">
        <v>0.99857041279919889</v>
      </c>
      <c r="X5" s="7">
        <v>155532409</v>
      </c>
      <c r="Y5" s="7"/>
      <c r="Z5" s="7">
        <v>1.0850729125056917</v>
      </c>
      <c r="AA5" s="7">
        <v>168086319</v>
      </c>
      <c r="AB5" s="7"/>
      <c r="AC5" s="7">
        <v>1.0646721508990393</v>
      </c>
      <c r="AD5" s="7">
        <v>175129674</v>
      </c>
      <c r="AE5" s="7"/>
      <c r="AF5" s="7">
        <v>1.1198098418330031</v>
      </c>
      <c r="AG5" s="7">
        <v>204881984</v>
      </c>
      <c r="AH5" s="14">
        <f>'2022'!D5/'2021'!AG5</f>
        <v>0.98296216225629673</v>
      </c>
    </row>
    <row r="6" spans="1:34" ht="22.5" customHeight="1" x14ac:dyDescent="0.25">
      <c r="A6" s="23"/>
      <c r="B6" s="6" t="s">
        <v>15</v>
      </c>
      <c r="C6" s="7">
        <v>60598402</v>
      </c>
      <c r="D6" s="7">
        <v>0.94027052025608338</v>
      </c>
      <c r="E6" s="7">
        <v>57873069</v>
      </c>
      <c r="F6" s="7">
        <v>0.98368040849227267</v>
      </c>
      <c r="G6" s="7">
        <v>57003615</v>
      </c>
      <c r="H6" s="7">
        <v>0.8677156221842508</v>
      </c>
      <c r="I6" s="7">
        <v>47025716</v>
      </c>
      <c r="J6" s="7"/>
      <c r="K6" s="7">
        <v>0.86521047640994453</v>
      </c>
      <c r="L6" s="7">
        <v>43300979</v>
      </c>
      <c r="M6" s="7"/>
      <c r="N6" s="7">
        <v>0.99429576811753306</v>
      </c>
      <c r="O6" s="7">
        <v>41377729</v>
      </c>
      <c r="P6" s="7"/>
      <c r="Q6" s="7">
        <v>1.0925762553959835</v>
      </c>
      <c r="R6" s="7">
        <v>44730753</v>
      </c>
      <c r="S6" s="7"/>
      <c r="T6" s="7">
        <v>1.0018493692103592</v>
      </c>
      <c r="U6" s="7">
        <v>45543676</v>
      </c>
      <c r="V6" s="7"/>
      <c r="W6" s="7">
        <v>0.97163019120617744</v>
      </c>
      <c r="X6" s="7">
        <v>45652363</v>
      </c>
      <c r="Y6" s="7"/>
      <c r="Z6" s="7">
        <v>1.0864191662718161</v>
      </c>
      <c r="AA6" s="7">
        <v>47033328</v>
      </c>
      <c r="AB6" s="7"/>
      <c r="AC6" s="7">
        <v>1.109271581157186</v>
      </c>
      <c r="AD6" s="7">
        <v>51329942</v>
      </c>
      <c r="AE6" s="7"/>
      <c r="AF6" s="7">
        <v>1.2139445524603445</v>
      </c>
      <c r="AG6" s="7">
        <v>63856439</v>
      </c>
      <c r="AH6" s="14">
        <f>'2022'!D6/'2021'!AG6</f>
        <v>0.95404909753893419</v>
      </c>
    </row>
    <row r="7" spans="1:34" ht="22.5" customHeight="1" x14ac:dyDescent="0.25">
      <c r="A7" s="23"/>
      <c r="B7" s="6" t="s">
        <v>16</v>
      </c>
      <c r="C7" s="7">
        <v>1609966</v>
      </c>
      <c r="D7" s="7">
        <v>1.127382142567638</v>
      </c>
      <c r="E7" s="7">
        <v>1462629</v>
      </c>
      <c r="F7" s="7">
        <v>0.82838291738426295</v>
      </c>
      <c r="G7" s="7">
        <v>1332295</v>
      </c>
      <c r="H7" s="7">
        <v>0.88024303546333804</v>
      </c>
      <c r="I7" s="7">
        <v>1057892</v>
      </c>
      <c r="J7" s="7"/>
      <c r="K7" s="7">
        <v>0.83322220448334472</v>
      </c>
      <c r="L7" s="7">
        <v>899359</v>
      </c>
      <c r="M7" s="7"/>
      <c r="N7" s="7">
        <v>1.0633199585230604</v>
      </c>
      <c r="O7" s="7">
        <v>790011</v>
      </c>
      <c r="P7" s="7"/>
      <c r="Q7" s="7">
        <v>0.85391978122151324</v>
      </c>
      <c r="R7" s="7">
        <v>707662</v>
      </c>
      <c r="S7" s="7"/>
      <c r="T7" s="7">
        <v>0.97738345715331953</v>
      </c>
      <c r="U7" s="7">
        <v>806625</v>
      </c>
      <c r="V7" s="7"/>
      <c r="W7" s="7">
        <v>1.104370797005277</v>
      </c>
      <c r="X7" s="7">
        <v>899769</v>
      </c>
      <c r="Y7" s="7"/>
      <c r="Z7" s="7">
        <v>1.0053187513296877</v>
      </c>
      <c r="AA7" s="7">
        <v>1033571</v>
      </c>
      <c r="AB7" s="7"/>
      <c r="AC7" s="7">
        <v>1.2775140415699104</v>
      </c>
      <c r="AD7" s="7">
        <v>1107263</v>
      </c>
      <c r="AE7" s="7"/>
      <c r="AF7" s="7">
        <v>1.0703399922993579</v>
      </c>
      <c r="AG7" s="7">
        <v>1095317</v>
      </c>
      <c r="AH7" s="14">
        <f>'2022'!D7/'2021'!AG7</f>
        <v>1.2201161855426328</v>
      </c>
    </row>
    <row r="8" spans="1:34" ht="22.5" customHeight="1" x14ac:dyDescent="0.25">
      <c r="A8" s="23"/>
      <c r="B8" s="6" t="s">
        <v>17</v>
      </c>
      <c r="C8" s="7">
        <v>302167</v>
      </c>
      <c r="D8" s="7">
        <v>1.0363887274840209</v>
      </c>
      <c r="E8" s="7">
        <v>282808</v>
      </c>
      <c r="F8" s="7">
        <v>0.80159786950732359</v>
      </c>
      <c r="G8" s="7">
        <v>250336</v>
      </c>
      <c r="H8" s="7">
        <v>0.80427085154747335</v>
      </c>
      <c r="I8" s="7">
        <v>189952</v>
      </c>
      <c r="J8" s="7"/>
      <c r="K8" s="7">
        <v>0.68481126178764573</v>
      </c>
      <c r="L8" s="7">
        <v>115438</v>
      </c>
      <c r="M8" s="7"/>
      <c r="N8" s="7">
        <v>0.97043533473550536</v>
      </c>
      <c r="O8" s="7">
        <v>123520</v>
      </c>
      <c r="P8" s="7"/>
      <c r="Q8" s="7">
        <v>1.0330825222867424</v>
      </c>
      <c r="R8" s="7">
        <v>94545</v>
      </c>
      <c r="S8" s="7"/>
      <c r="T8" s="7">
        <v>1.2650120729921228</v>
      </c>
      <c r="U8" s="7">
        <v>131595</v>
      </c>
      <c r="V8" s="7"/>
      <c r="W8" s="7">
        <v>0.97502972651605235</v>
      </c>
      <c r="X8" s="7">
        <v>118116</v>
      </c>
      <c r="Y8" s="7"/>
      <c r="Z8" s="7">
        <v>1.1264762516046214</v>
      </c>
      <c r="AA8" s="7">
        <v>165459</v>
      </c>
      <c r="AB8" s="7"/>
      <c r="AC8" s="7">
        <v>1.1923022136121477</v>
      </c>
      <c r="AD8" s="7">
        <v>225213</v>
      </c>
      <c r="AE8" s="7"/>
      <c r="AF8" s="7">
        <v>1.6752048935509307</v>
      </c>
      <c r="AG8" s="7">
        <v>206865</v>
      </c>
      <c r="AH8" s="14">
        <f>'2022'!D8/'2021'!AG8</f>
        <v>1.5216928914992869</v>
      </c>
    </row>
    <row r="9" spans="1:34" ht="22.5" customHeight="1" x14ac:dyDescent="0.25">
      <c r="A9" s="23"/>
      <c r="B9" s="25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/>
    </row>
    <row r="10" spans="1:34" ht="22.5" customHeight="1" x14ac:dyDescent="0.25">
      <c r="A10" s="23"/>
      <c r="B10" s="8"/>
      <c r="C10" s="7">
        <v>1033194</v>
      </c>
      <c r="D10" s="7">
        <v>1.0560844253124229</v>
      </c>
      <c r="E10" s="7">
        <v>975518</v>
      </c>
      <c r="F10" s="7">
        <v>0.88832625552532896</v>
      </c>
      <c r="G10" s="7">
        <v>817880</v>
      </c>
      <c r="H10" s="7">
        <v>1.2713052676971175</v>
      </c>
      <c r="I10" s="7">
        <v>833967</v>
      </c>
      <c r="J10" s="7"/>
      <c r="K10" s="7">
        <v>1.0433247915115316</v>
      </c>
      <c r="L10" s="7">
        <v>862339</v>
      </c>
      <c r="M10" s="7"/>
      <c r="N10" s="7">
        <v>1.0155241955967367</v>
      </c>
      <c r="O10" s="7">
        <v>787403</v>
      </c>
      <c r="P10" s="7"/>
      <c r="Q10" s="7">
        <v>0.76449402231003949</v>
      </c>
      <c r="R10" s="7">
        <v>782577</v>
      </c>
      <c r="S10" s="7"/>
      <c r="T10" s="7">
        <v>1.3327520774717005</v>
      </c>
      <c r="U10" s="7">
        <v>772246</v>
      </c>
      <c r="V10" s="7"/>
      <c r="W10" s="7">
        <v>0.86075523665276443</v>
      </c>
      <c r="X10" s="7">
        <v>983651</v>
      </c>
      <c r="Y10" s="7"/>
      <c r="Z10" s="7">
        <v>1.1031784283249439</v>
      </c>
      <c r="AA10" s="7">
        <v>985087</v>
      </c>
      <c r="AB10" s="7"/>
      <c r="AC10" s="7">
        <v>0.99508045002378342</v>
      </c>
      <c r="AD10" s="7">
        <v>936423</v>
      </c>
      <c r="AE10" s="7"/>
      <c r="AF10" s="7">
        <v>1.019920970796605</v>
      </c>
      <c r="AG10" s="7">
        <v>1116444</v>
      </c>
      <c r="AH10" s="14">
        <f>'2022'!D10/'2021'!AG10</f>
        <v>0.945719624092207</v>
      </c>
    </row>
    <row r="11" spans="1:34" ht="22.5" customHeight="1" x14ac:dyDescent="0.25">
      <c r="A11" s="24"/>
      <c r="B11" s="10" t="s">
        <v>18</v>
      </c>
      <c r="C11" s="9">
        <f t="shared" ref="C11:AG11" si="0">SUM(C5:C8,C10)</f>
        <v>241815099</v>
      </c>
      <c r="D11" s="9"/>
      <c r="E11" s="9">
        <f t="shared" si="0"/>
        <v>233260262</v>
      </c>
      <c r="F11" s="9"/>
      <c r="G11" s="9">
        <f t="shared" si="0"/>
        <v>236049018</v>
      </c>
      <c r="H11" s="9"/>
      <c r="I11" s="9">
        <f>SUM(I5:I8,I10)</f>
        <v>200103915</v>
      </c>
      <c r="J11" s="9"/>
      <c r="K11" s="9"/>
      <c r="L11" s="9">
        <f t="shared" si="0"/>
        <v>193773986</v>
      </c>
      <c r="M11" s="9"/>
      <c r="N11" s="9"/>
      <c r="O11" s="9">
        <f t="shared" si="0"/>
        <v>186720289</v>
      </c>
      <c r="P11" s="9"/>
      <c r="Q11" s="9"/>
      <c r="R11" s="9">
        <f t="shared" si="0"/>
        <v>199362910</v>
      </c>
      <c r="S11" s="9"/>
      <c r="T11" s="9"/>
      <c r="U11" s="9">
        <f t="shared" si="0"/>
        <v>200217026</v>
      </c>
      <c r="V11" s="9"/>
      <c r="W11" s="9"/>
      <c r="X11" s="9">
        <f t="shared" si="0"/>
        <v>203186308</v>
      </c>
      <c r="Y11" s="9"/>
      <c r="Z11" s="9"/>
      <c r="AA11" s="9">
        <f t="shared" si="0"/>
        <v>217303764</v>
      </c>
      <c r="AB11" s="9"/>
      <c r="AC11" s="9"/>
      <c r="AD11" s="9">
        <f t="shared" si="0"/>
        <v>228728515</v>
      </c>
      <c r="AE11" s="9"/>
      <c r="AF11" s="9"/>
      <c r="AG11" s="9">
        <f t="shared" si="0"/>
        <v>271157049</v>
      </c>
    </row>
    <row r="12" spans="1:34" ht="22.5" customHeight="1" x14ac:dyDescent="0.25">
      <c r="A12" s="28" t="s">
        <v>18</v>
      </c>
      <c r="B12" s="29"/>
      <c r="C12" s="9">
        <f>C11</f>
        <v>241815099</v>
      </c>
      <c r="D12" s="9"/>
      <c r="E12" s="9">
        <f t="shared" ref="E12:AA12" si="1">E11</f>
        <v>233260262</v>
      </c>
      <c r="F12" s="9"/>
      <c r="G12" s="9">
        <f t="shared" si="1"/>
        <v>236049018</v>
      </c>
      <c r="H12" s="9"/>
      <c r="I12" s="9">
        <f t="shared" si="1"/>
        <v>200103915</v>
      </c>
      <c r="J12" s="9"/>
      <c r="K12" s="9"/>
      <c r="L12" s="9">
        <f t="shared" si="1"/>
        <v>193773986</v>
      </c>
      <c r="M12" s="9"/>
      <c r="N12" s="9"/>
      <c r="O12" s="9">
        <f>O11</f>
        <v>186720289</v>
      </c>
      <c r="P12" s="9"/>
      <c r="Q12" s="9"/>
      <c r="R12" s="9">
        <f>R11</f>
        <v>199362910</v>
      </c>
      <c r="S12" s="9"/>
      <c r="T12" s="9"/>
      <c r="U12" s="9">
        <f>U11</f>
        <v>200217026</v>
      </c>
      <c r="V12" s="9"/>
      <c r="W12" s="9"/>
      <c r="X12" s="9">
        <f>X11</f>
        <v>203186308</v>
      </c>
      <c r="Y12" s="9"/>
      <c r="Z12" s="9"/>
      <c r="AA12" s="9">
        <f t="shared" si="1"/>
        <v>217303764</v>
      </c>
      <c r="AB12" s="9"/>
      <c r="AC12" s="9"/>
      <c r="AD12" s="9">
        <f>AD11</f>
        <v>228728515</v>
      </c>
      <c r="AE12" s="9"/>
      <c r="AF12" s="9"/>
      <c r="AG12" s="9">
        <f>AG11</f>
        <v>271157049</v>
      </c>
    </row>
    <row r="15" spans="1:34" ht="22.5" customHeight="1" x14ac:dyDescent="0.25">
      <c r="O15" s="12"/>
      <c r="P15" s="12"/>
      <c r="Q15" s="12"/>
    </row>
    <row r="18" spans="15:17" ht="22.5" customHeight="1" x14ac:dyDescent="0.25">
      <c r="O18" s="12"/>
      <c r="P18" s="12"/>
      <c r="Q18" s="12"/>
    </row>
    <row r="20" spans="15:17" ht="22.5" customHeight="1" x14ac:dyDescent="0.25">
      <c r="O20" s="12"/>
      <c r="P20" s="12"/>
      <c r="Q20" s="12"/>
    </row>
  </sheetData>
  <mergeCells count="5">
    <mergeCell ref="A2:AG2"/>
    <mergeCell ref="A4:A11"/>
    <mergeCell ref="B4:AG4"/>
    <mergeCell ref="B9:AG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Пашетных Лилия Сергеевна</cp:lastModifiedBy>
  <dcterms:created xsi:type="dcterms:W3CDTF">2013-11-13T16:10:49Z</dcterms:created>
  <dcterms:modified xsi:type="dcterms:W3CDTF">2025-01-22T13:41:30Z</dcterms:modified>
</cp:coreProperties>
</file>