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145" yWindow="0" windowWidth="11130" windowHeight="9825" firstSheet="8" activeTab="11"/>
  </bookViews>
  <sheets>
    <sheet name="2013" sheetId="5" state="hidden" r:id="rId1"/>
    <sheet name="2014" sheetId="4" state="hidden" r:id="rId2"/>
    <sheet name="2015" sheetId="1" state="hidden" r:id="rId3"/>
    <sheet name="2016" sheetId="2" state="hidden" r:id="rId4"/>
    <sheet name="2017" sheetId="6" state="hidden" r:id="rId5"/>
    <sheet name="2018" sheetId="7" state="hidden" r:id="rId6"/>
    <sheet name="2019" sheetId="8" state="hidden" r:id="rId7"/>
    <sheet name="2020" sheetId="9" state="hidden" r:id="rId8"/>
    <sheet name="2021" sheetId="10" r:id="rId9"/>
    <sheet name="2022" sheetId="11" r:id="rId10"/>
    <sheet name="2023" sheetId="12" r:id="rId11"/>
    <sheet name="2024" sheetId="13" r:id="rId12"/>
    <sheet name="2025" sheetId="14" r:id="rId13"/>
  </sheets>
  <calcPr calcId="162913"/>
</workbook>
</file>

<file path=xl/calcChain.xml><?xml version="1.0" encoding="utf-8"?>
<calcChain xmlns="http://schemas.openxmlformats.org/spreadsheetml/2006/main">
  <c r="N11" i="14" l="1"/>
  <c r="M11" i="14"/>
  <c r="L11" i="14"/>
  <c r="K11" i="14"/>
  <c r="J11" i="14"/>
  <c r="I11" i="14"/>
  <c r="H11" i="14"/>
  <c r="G11" i="14"/>
  <c r="F11" i="14"/>
  <c r="E11" i="14"/>
  <c r="D11" i="14"/>
  <c r="C11" i="14"/>
  <c r="N11" i="13" l="1"/>
  <c r="M11" i="13"/>
  <c r="L11" i="13"/>
  <c r="K11" i="13"/>
  <c r="J11" i="13"/>
  <c r="I11" i="13"/>
  <c r="H11" i="13"/>
  <c r="G11" i="13"/>
  <c r="F11" i="13"/>
  <c r="E11" i="13"/>
  <c r="D11" i="13"/>
  <c r="C11" i="13"/>
  <c r="J7" i="12" l="1"/>
  <c r="J6" i="12"/>
  <c r="J5" i="12"/>
  <c r="C11" i="12" l="1"/>
  <c r="AH10" i="10"/>
  <c r="AH8" i="10"/>
  <c r="AH7" i="10"/>
  <c r="AH6" i="10"/>
  <c r="AH5" i="10"/>
  <c r="N11" i="12"/>
  <c r="M11" i="12"/>
  <c r="L11" i="12"/>
  <c r="K11" i="12"/>
  <c r="I11" i="12"/>
  <c r="G11" i="12"/>
  <c r="F11" i="12"/>
  <c r="E11" i="12"/>
  <c r="D11" i="12"/>
  <c r="H11" i="12"/>
  <c r="J11" i="12"/>
  <c r="AC7" i="11" l="1"/>
  <c r="AC6" i="11"/>
  <c r="AC5" i="11"/>
  <c r="U7" i="11" l="1"/>
  <c r="U6" i="11"/>
  <c r="U5" i="11"/>
  <c r="W10" i="9" l="1"/>
  <c r="W8" i="9"/>
  <c r="W7" i="9"/>
  <c r="W6" i="9"/>
  <c r="W5" i="9"/>
  <c r="M11" i="11"/>
  <c r="AK11" i="11"/>
  <c r="U11" i="11"/>
  <c r="AS11" i="11"/>
  <c r="AO11" i="11"/>
  <c r="AC11" i="11"/>
  <c r="Y11" i="11"/>
  <c r="J11" i="11"/>
  <c r="G11" i="11"/>
  <c r="Q11" i="11" l="1"/>
  <c r="AG11" i="11"/>
  <c r="D11" i="11"/>
  <c r="AG11" i="10" l="1"/>
  <c r="AA11" i="10"/>
  <c r="X11" i="10"/>
  <c r="U11" i="10"/>
  <c r="R11" i="10"/>
  <c r="O11" i="10"/>
  <c r="L11" i="10"/>
  <c r="I11" i="10"/>
  <c r="G11" i="10"/>
  <c r="E11" i="10"/>
  <c r="C11" i="10"/>
  <c r="O10" i="8"/>
  <c r="O8" i="8"/>
  <c r="O7" i="8"/>
  <c r="O6" i="8"/>
  <c r="O5" i="8"/>
  <c r="H11" i="9"/>
  <c r="C11" i="9"/>
  <c r="P11" i="9"/>
  <c r="V11" i="9"/>
  <c r="T11" i="9"/>
  <c r="R11" i="9"/>
  <c r="N11" i="9"/>
  <c r="L11" i="9"/>
  <c r="J11" i="9"/>
  <c r="F11" i="9"/>
  <c r="E11" i="9"/>
  <c r="D11" i="9"/>
  <c r="Q10" i="8"/>
  <c r="Q8" i="8"/>
  <c r="Q7" i="8"/>
  <c r="Q6" i="8"/>
  <c r="Q5" i="8"/>
  <c r="N11" i="8"/>
  <c r="J11" i="8"/>
  <c r="I11" i="8"/>
  <c r="H11" i="8"/>
  <c r="G11" i="8"/>
  <c r="F11" i="8"/>
  <c r="E11" i="8"/>
  <c r="D11" i="8"/>
  <c r="C11" i="8"/>
  <c r="M11" i="8"/>
  <c r="L11" i="8"/>
  <c r="K11" i="8"/>
  <c r="N11" i="7"/>
  <c r="L11" i="7"/>
  <c r="K5" i="7"/>
  <c r="K6" i="7"/>
  <c r="K7" i="7"/>
  <c r="M11" i="7"/>
  <c r="K11" i="7"/>
  <c r="J11" i="7"/>
  <c r="I11" i="7"/>
  <c r="H11" i="7"/>
  <c r="G11" i="7"/>
  <c r="F11" i="7"/>
  <c r="E11" i="7"/>
  <c r="D11" i="7"/>
  <c r="C11" i="7"/>
  <c r="J11" i="6"/>
  <c r="I11" i="6"/>
  <c r="G11" i="6"/>
  <c r="N11" i="6"/>
  <c r="M11" i="6"/>
  <c r="L11" i="6"/>
  <c r="K11" i="6"/>
  <c r="H11" i="6"/>
  <c r="F11" i="6"/>
  <c r="E11" i="6"/>
  <c r="D11" i="6"/>
  <c r="C11" i="6"/>
  <c r="N11" i="2"/>
  <c r="M11" i="2"/>
  <c r="L11" i="2"/>
  <c r="K11" i="2"/>
  <c r="J11" i="2"/>
  <c r="I11" i="2"/>
  <c r="H11" i="2"/>
  <c r="G11" i="2"/>
  <c r="F11" i="2"/>
  <c r="E11" i="2"/>
  <c r="D11" i="2"/>
  <c r="C11" i="2"/>
  <c r="N12" i="1"/>
  <c r="N12" i="5"/>
  <c r="M12" i="5"/>
  <c r="L12" i="5"/>
  <c r="K12" i="5"/>
  <c r="J12" i="5"/>
  <c r="I12" i="5"/>
  <c r="H12" i="5"/>
  <c r="G12" i="5"/>
  <c r="F12" i="5"/>
  <c r="E12" i="5"/>
  <c r="D12" i="5"/>
  <c r="C12" i="5"/>
  <c r="N12" i="4"/>
  <c r="M12" i="4"/>
  <c r="L12" i="4"/>
  <c r="K12" i="4"/>
  <c r="J12" i="4"/>
  <c r="I12" i="4"/>
  <c r="H12" i="4"/>
  <c r="G12" i="4"/>
  <c r="F12" i="4"/>
  <c r="E12" i="4"/>
  <c r="D12" i="4"/>
  <c r="C12" i="4"/>
  <c r="M12" i="1"/>
  <c r="L12" i="1"/>
  <c r="K12" i="1"/>
  <c r="J12" i="1"/>
  <c r="I12" i="1"/>
  <c r="H12" i="1"/>
  <c r="G12" i="1"/>
  <c r="F12" i="1"/>
  <c r="E12" i="1"/>
  <c r="D12" i="1"/>
  <c r="C12" i="1"/>
  <c r="AD11" i="10" l="1"/>
</calcChain>
</file>

<file path=xl/sharedStrings.xml><?xml version="1.0" encoding="utf-8"?>
<sst xmlns="http://schemas.openxmlformats.org/spreadsheetml/2006/main" count="302" uniqueCount="38">
  <si>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</si>
  <si>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</si>
  <si>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</si>
  <si>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</si>
  <si>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</si>
  <si>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</si>
  <si>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</si>
  <si>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</si>
  <si>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</si>
  <si>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</si>
  <si>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</si>
  <si>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</si>
  <si>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</si>
  <si>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</si>
  <si>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Прочие потребители, КВтч</t>
  </si>
  <si>
    <t>ГН</t>
  </si>
  <si>
    <t>ВН</t>
  </si>
  <si>
    <t>СН1</t>
  </si>
  <si>
    <t>СН2</t>
  </si>
  <si>
    <t>НН</t>
  </si>
  <si>
    <t>Население, КВтч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</si>
  <si>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</si>
  <si>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2015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</si>
  <si>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</si>
  <si>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2013 год</t>
  </si>
  <si>
    <t>ОАО "МРСК Северо-Запада" - "Псковэнерго"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</si>
  <si>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2016 год</t>
  </si>
  <si>
    <t>ПАО "МРСК Северо-Запада" - "Псковэнерго"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</si>
  <si>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</si>
  <si>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</si>
  <si>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</si>
  <si>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2020 год</t>
  </si>
  <si>
    <t>Псковский филиал ПАО "МРСК Северо-Запада" - "Псковэнерго"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</si>
  <si>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</si>
  <si>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</si>
  <si>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</si>
  <si>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2024 год</t>
  </si>
  <si>
    <t>Информация о фактическом полезном отпуске электрической энергии (мощности) потребителям ООО "РУСЭНЕРГОСБЫТ" в границах Псковской области в разрезе ТСО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</si>
</sst>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0"/>
    <numFmt numFmtId="166" formatCode="_-* #,##0_р_._-;\-* #,##0_р_._-;_-* &quot;-&quot;??_р_._-;_-@_-"/>
    <numFmt numFmtId="167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vertical="center"/>
    </xf>
    <xf numFmtId="165" fontId="5" fillId="0" borderId="0" xfId="0" applyNumberFormat="1" applyFont="1"/>
    <xf numFmtId="0" fontId="6" fillId="0" borderId="0" xfId="0" applyFont="1"/>
    <xf numFmtId="167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165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23" sqref="B2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25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25"/>
      <c r="B6" s="6" t="s">
        <v>16</v>
      </c>
      <c r="C6" s="7">
        <v>4746445</v>
      </c>
      <c r="D6" s="7">
        <v>3307943.0000000005</v>
      </c>
      <c r="E6" s="7">
        <v>3500337</v>
      </c>
      <c r="F6" s="7">
        <v>2592123</v>
      </c>
      <c r="G6" s="7">
        <v>1598669</v>
      </c>
      <c r="H6" s="7">
        <v>1273424</v>
      </c>
      <c r="I6" s="7">
        <v>1418992</v>
      </c>
      <c r="J6" s="7">
        <v>1501491</v>
      </c>
      <c r="K6" s="7">
        <v>1835187</v>
      </c>
      <c r="L6" s="7">
        <v>2423007</v>
      </c>
      <c r="M6" s="7">
        <v>2663826</v>
      </c>
      <c r="N6" s="7">
        <v>3143057.9999999995</v>
      </c>
    </row>
    <row r="7" spans="1:14" ht="15" x14ac:dyDescent="0.25">
      <c r="A7" s="25"/>
      <c r="B7" s="6" t="s">
        <v>17</v>
      </c>
      <c r="C7" s="7">
        <v>139272</v>
      </c>
      <c r="D7" s="7">
        <v>115231</v>
      </c>
      <c r="E7" s="7">
        <v>135615</v>
      </c>
      <c r="F7" s="7">
        <v>121869</v>
      </c>
      <c r="G7" s="7">
        <v>60101</v>
      </c>
      <c r="H7" s="7">
        <v>80850</v>
      </c>
      <c r="I7" s="7">
        <v>107768</v>
      </c>
      <c r="J7" s="7">
        <v>81127</v>
      </c>
      <c r="K7" s="7">
        <v>84396.999999999985</v>
      </c>
      <c r="L7" s="7">
        <v>98360</v>
      </c>
      <c r="M7" s="7">
        <v>103449</v>
      </c>
      <c r="N7" s="7">
        <v>124672.99999999999</v>
      </c>
    </row>
    <row r="8" spans="1:14" ht="15" x14ac:dyDescent="0.25">
      <c r="A8" s="25"/>
      <c r="B8" s="6" t="s">
        <v>18</v>
      </c>
      <c r="C8" s="7">
        <v>129889.99999999999</v>
      </c>
      <c r="D8" s="7">
        <v>167278</v>
      </c>
      <c r="E8" s="7">
        <v>120749</v>
      </c>
      <c r="F8" s="7">
        <v>102483</v>
      </c>
      <c r="G8" s="7">
        <v>64345</v>
      </c>
      <c r="H8" s="7">
        <v>51974.000000000007</v>
      </c>
      <c r="I8" s="7">
        <v>61165</v>
      </c>
      <c r="J8" s="7">
        <v>58964</v>
      </c>
      <c r="K8" s="7">
        <v>71972.000000000015</v>
      </c>
      <c r="L8" s="7">
        <v>76433</v>
      </c>
      <c r="M8" s="7">
        <v>80223.999999999985</v>
      </c>
      <c r="N8" s="7">
        <v>100065</v>
      </c>
    </row>
    <row r="9" spans="1:14" ht="15" x14ac:dyDescent="0.25">
      <c r="A9" s="25"/>
      <c r="B9" s="6" t="s">
        <v>19</v>
      </c>
      <c r="C9" s="7">
        <v>74725</v>
      </c>
      <c r="D9" s="7">
        <v>64675</v>
      </c>
      <c r="E9" s="7">
        <v>58614</v>
      </c>
      <c r="F9" s="7">
        <v>38053</v>
      </c>
      <c r="G9" s="7">
        <v>45327</v>
      </c>
      <c r="H9" s="7">
        <v>17764</v>
      </c>
      <c r="I9" s="7">
        <v>18875</v>
      </c>
      <c r="J9" s="7">
        <v>19166</v>
      </c>
      <c r="K9" s="7">
        <v>26849</v>
      </c>
      <c r="L9" s="7">
        <v>38635</v>
      </c>
      <c r="M9" s="7">
        <v>44862</v>
      </c>
      <c r="N9" s="7">
        <v>50294</v>
      </c>
    </row>
    <row r="10" spans="1:14" ht="15" x14ac:dyDescent="0.25">
      <c r="A10" s="25"/>
      <c r="B10" s="26" t="s">
        <v>20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15" x14ac:dyDescent="0.25">
      <c r="A11" s="25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" x14ac:dyDescent="0.25">
      <c r="A12" s="29" t="s">
        <v>21</v>
      </c>
      <c r="B12" s="30"/>
      <c r="C12" s="9">
        <f t="shared" ref="C12:N12" si="0">SUM(C5:C9,C11)</f>
        <v>5090332</v>
      </c>
      <c r="D12" s="9">
        <f t="shared" si="0"/>
        <v>3655127.0000000005</v>
      </c>
      <c r="E12" s="9">
        <f t="shared" si="0"/>
        <v>3815315</v>
      </c>
      <c r="F12" s="9">
        <f t="shared" si="0"/>
        <v>2854528</v>
      </c>
      <c r="G12" s="9">
        <f>SUM(G5:G9,G11)</f>
        <v>1768442</v>
      </c>
      <c r="H12" s="9">
        <f t="shared" si="0"/>
        <v>1424012</v>
      </c>
      <c r="I12" s="9">
        <f t="shared" si="0"/>
        <v>1606800</v>
      </c>
      <c r="J12" s="9">
        <f t="shared" si="0"/>
        <v>1660748</v>
      </c>
      <c r="K12" s="9">
        <f t="shared" si="0"/>
        <v>2018405</v>
      </c>
      <c r="L12" s="9">
        <f t="shared" si="0"/>
        <v>2636435</v>
      </c>
      <c r="M12" s="9">
        <f t="shared" si="0"/>
        <v>2892361</v>
      </c>
      <c r="N12" s="9">
        <f t="shared" si="0"/>
        <v>3418089.9999999995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1"/>
  <sheetViews>
    <sheetView zoomScale="70" zoomScaleNormal="70" workbookViewId="0">
      <selection activeCell="AT5" sqref="AT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6" style="1" customWidth="1"/>
    <col min="5" max="6" width="16" style="1" hidden="1" customWidth="1"/>
    <col min="7" max="7" width="16.7109375" style="1" customWidth="1"/>
    <col min="8" max="9" width="16.7109375" style="1" hidden="1" customWidth="1"/>
    <col min="10" max="10" width="17.85546875" style="1" bestFit="1" customWidth="1"/>
    <col min="11" max="12" width="17.85546875" style="1" hidden="1" customWidth="1"/>
    <col min="13" max="13" width="15.85546875" style="1" customWidth="1"/>
    <col min="14" max="16" width="15.85546875" style="1" hidden="1" customWidth="1"/>
    <col min="17" max="17" width="17.85546875" style="1" customWidth="1"/>
    <col min="18" max="20" width="17.85546875" style="1" hidden="1" customWidth="1"/>
    <col min="21" max="21" width="18.42578125" style="1" customWidth="1"/>
    <col min="22" max="24" width="18.42578125" style="1" hidden="1" customWidth="1"/>
    <col min="25" max="25" width="19.85546875" style="1" customWidth="1"/>
    <col min="26" max="28" width="19.85546875" style="1" hidden="1" customWidth="1"/>
    <col min="29" max="29" width="21" style="1" customWidth="1"/>
    <col min="30" max="32" width="21" style="1" hidden="1" customWidth="1"/>
    <col min="33" max="33" width="22.140625" style="1" customWidth="1"/>
    <col min="34" max="36" width="22.140625" style="1" hidden="1" customWidth="1"/>
    <col min="37" max="37" width="22.42578125" style="1" customWidth="1"/>
    <col min="38" max="40" width="22.42578125" style="1" hidden="1" customWidth="1"/>
    <col min="41" max="41" width="24.28515625" style="1" customWidth="1"/>
    <col min="42" max="44" width="24.28515625" style="1" hidden="1" customWidth="1"/>
    <col min="45" max="45" width="24.28515625" style="1" customWidth="1"/>
    <col min="46" max="46" width="9.140625" style="17"/>
    <col min="47" max="16384" width="9.140625" style="1"/>
  </cols>
  <sheetData>
    <row r="2" spans="1:46" ht="15" x14ac:dyDescent="0.2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6" s="5" customFormat="1" ht="28.5" x14ac:dyDescent="0.25">
      <c r="A3" s="2" t="s">
        <v>0</v>
      </c>
      <c r="B3" s="3" t="s">
        <v>1</v>
      </c>
      <c r="C3" s="3"/>
      <c r="D3" s="4" t="s">
        <v>2</v>
      </c>
      <c r="E3" s="4"/>
      <c r="F3" s="4"/>
      <c r="G3" s="4" t="s">
        <v>3</v>
      </c>
      <c r="H3" s="4"/>
      <c r="I3" s="4"/>
      <c r="J3" s="4" t="s">
        <v>4</v>
      </c>
      <c r="K3" s="4"/>
      <c r="L3" s="4"/>
      <c r="M3" s="4" t="s">
        <v>5</v>
      </c>
      <c r="N3" s="4"/>
      <c r="O3" s="4"/>
      <c r="P3" s="4"/>
      <c r="Q3" s="4" t="s">
        <v>6</v>
      </c>
      <c r="R3" s="4"/>
      <c r="S3" s="4"/>
      <c r="T3" s="4"/>
      <c r="U3" s="4" t="s">
        <v>7</v>
      </c>
      <c r="V3" s="4"/>
      <c r="W3" s="4"/>
      <c r="X3" s="4"/>
      <c r="Y3" s="4" t="s">
        <v>8</v>
      </c>
      <c r="Z3" s="4"/>
      <c r="AA3" s="4"/>
      <c r="AB3" s="4"/>
      <c r="AC3" s="4" t="s">
        <v>9</v>
      </c>
      <c r="AD3" s="4"/>
      <c r="AE3" s="4"/>
      <c r="AF3" s="4"/>
      <c r="AG3" s="4" t="s">
        <v>10</v>
      </c>
      <c r="AH3" s="4"/>
      <c r="AI3" s="4"/>
      <c r="AJ3" s="4"/>
      <c r="AK3" s="4" t="s">
        <v>11</v>
      </c>
      <c r="AL3" s="4"/>
      <c r="AM3" s="4"/>
      <c r="AN3" s="4"/>
      <c r="AO3" s="4" t="s">
        <v>12</v>
      </c>
      <c r="AP3" s="4"/>
      <c r="AQ3" s="4"/>
      <c r="AR3" s="4"/>
      <c r="AS3" s="4" t="s">
        <v>13</v>
      </c>
      <c r="AT3" s="16"/>
    </row>
    <row r="4" spans="1:46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8"/>
    </row>
    <row r="5" spans="1:46" ht="17.25" customHeight="1" x14ac:dyDescent="0.25">
      <c r="A5" s="25"/>
      <c r="B5" s="6" t="s">
        <v>16</v>
      </c>
      <c r="C5" s="6">
        <v>1.0611698118000099</v>
      </c>
      <c r="D5" s="10">
        <v>3693174.389</v>
      </c>
      <c r="E5" s="10"/>
      <c r="F5" s="10">
        <v>0.95505324537229719</v>
      </c>
      <c r="G5" s="10">
        <v>2858905.784</v>
      </c>
      <c r="H5" s="10"/>
      <c r="I5" s="10">
        <v>0.89135828983428733</v>
      </c>
      <c r="J5" s="10">
        <v>2677059.2209999999</v>
      </c>
      <c r="K5" s="10"/>
      <c r="L5" s="10">
        <v>0.6336614772015503</v>
      </c>
      <c r="M5" s="10">
        <v>2179630.077</v>
      </c>
      <c r="N5" s="10"/>
      <c r="O5" s="10"/>
      <c r="P5" s="10">
        <v>0.805817465643621</v>
      </c>
      <c r="Q5" s="10">
        <v>1579061.531</v>
      </c>
      <c r="R5" s="10"/>
      <c r="S5" s="10"/>
      <c r="T5" s="10">
        <v>0.61630110561040818</v>
      </c>
      <c r="U5" s="10">
        <f>800983.258+317258.688</f>
        <v>1118241.946</v>
      </c>
      <c r="V5" s="7"/>
      <c r="W5" s="7"/>
      <c r="X5" s="7">
        <v>1.2638427251566313</v>
      </c>
      <c r="Y5" s="10">
        <v>1021074.3470000001</v>
      </c>
      <c r="Z5" s="10"/>
      <c r="AA5" s="10"/>
      <c r="AB5" s="10">
        <v>1.1209467777838813</v>
      </c>
      <c r="AC5" s="10">
        <f>830647.383+348969.768</f>
        <v>1179617.1510000001</v>
      </c>
      <c r="AD5" s="10"/>
      <c r="AE5" s="10"/>
      <c r="AF5" s="10">
        <v>1.287931699458337</v>
      </c>
      <c r="AG5" s="10">
        <v>1688160.689</v>
      </c>
      <c r="AH5" s="10"/>
      <c r="AI5" s="10"/>
      <c r="AJ5" s="10">
        <v>1.2038199111673593</v>
      </c>
      <c r="AK5" s="10">
        <v>2092904.203</v>
      </c>
      <c r="AL5" s="10"/>
      <c r="AM5" s="10"/>
      <c r="AN5" s="10">
        <v>1.2652174303462693</v>
      </c>
      <c r="AO5" s="10">
        <v>2745666.9869999997</v>
      </c>
      <c r="AP5" s="10"/>
      <c r="AQ5" s="10"/>
      <c r="AR5" s="10">
        <v>1.4302656760226591</v>
      </c>
      <c r="AS5" s="10">
        <v>3758898.673</v>
      </c>
    </row>
    <row r="6" spans="1:46" ht="17.25" customHeight="1" x14ac:dyDescent="0.25">
      <c r="A6" s="25"/>
      <c r="B6" s="6" t="s">
        <v>17</v>
      </c>
      <c r="C6" s="6">
        <v>0.78680461527285517</v>
      </c>
      <c r="D6" s="10">
        <v>92602.97</v>
      </c>
      <c r="E6" s="10"/>
      <c r="F6" s="10">
        <v>1.1475934453966929</v>
      </c>
      <c r="G6" s="10">
        <v>91233.016000000003</v>
      </c>
      <c r="H6" s="10"/>
      <c r="I6" s="10">
        <v>1.0881506154002454</v>
      </c>
      <c r="J6" s="10">
        <v>97749.553</v>
      </c>
      <c r="K6" s="10"/>
      <c r="L6" s="10">
        <v>0.90302144078910074</v>
      </c>
      <c r="M6" s="10">
        <v>82234.567999999999</v>
      </c>
      <c r="N6" s="10"/>
      <c r="O6" s="10"/>
      <c r="P6" s="10">
        <v>0.57708298685105397</v>
      </c>
      <c r="Q6" s="10">
        <v>55628.916000000005</v>
      </c>
      <c r="R6" s="10"/>
      <c r="S6" s="10"/>
      <c r="T6" s="10">
        <v>1.3171375299319723</v>
      </c>
      <c r="U6" s="10">
        <f>24832.758+36324.725</f>
        <v>61157.483</v>
      </c>
      <c r="V6" s="7"/>
      <c r="W6" s="7"/>
      <c r="X6" s="7">
        <v>1.0849044958092464</v>
      </c>
      <c r="Y6" s="10">
        <v>67448.850999999995</v>
      </c>
      <c r="Z6" s="10"/>
      <c r="AA6" s="10"/>
      <c r="AB6" s="10">
        <v>0.99394316426134699</v>
      </c>
      <c r="AC6" s="10">
        <f>20150.369+44520.066</f>
        <v>64670.434999999998</v>
      </c>
      <c r="AD6" s="10"/>
      <c r="AE6" s="10"/>
      <c r="AF6" s="10">
        <v>0.92753299597161598</v>
      </c>
      <c r="AG6" s="10">
        <v>58489.608</v>
      </c>
      <c r="AH6" s="10"/>
      <c r="AI6" s="10"/>
      <c r="AJ6" s="10">
        <v>1.2482136620783233</v>
      </c>
      <c r="AK6" s="10">
        <v>73912.487999999998</v>
      </c>
      <c r="AL6" s="10"/>
      <c r="AM6" s="10"/>
      <c r="AN6" s="10">
        <v>1.1015970604886907</v>
      </c>
      <c r="AO6" s="10">
        <v>89813.572999999989</v>
      </c>
      <c r="AP6" s="10"/>
      <c r="AQ6" s="10"/>
      <c r="AR6" s="10">
        <v>1.1265080307967457</v>
      </c>
      <c r="AS6" s="10">
        <v>117357.84299999999</v>
      </c>
    </row>
    <row r="7" spans="1:46" ht="17.25" customHeight="1" x14ac:dyDescent="0.25">
      <c r="A7" s="25"/>
      <c r="B7" s="6" t="s">
        <v>18</v>
      </c>
      <c r="C7" s="6">
        <v>1.1861163547067131</v>
      </c>
      <c r="D7" s="10">
        <v>102454.13500000001</v>
      </c>
      <c r="E7" s="10"/>
      <c r="F7" s="10">
        <v>0.8915347455870255</v>
      </c>
      <c r="G7" s="10">
        <v>69914.541999999987</v>
      </c>
      <c r="H7" s="10"/>
      <c r="I7" s="10">
        <v>0.8304185631158677</v>
      </c>
      <c r="J7" s="15">
        <v>81907.22099999999</v>
      </c>
      <c r="K7" s="15"/>
      <c r="L7" s="15">
        <v>0.63462969357109411</v>
      </c>
      <c r="M7" s="10">
        <v>65923.207999999999</v>
      </c>
      <c r="N7" s="10"/>
      <c r="O7" s="10"/>
      <c r="P7" s="10">
        <v>0.56965166039874016</v>
      </c>
      <c r="Q7" s="10">
        <v>85403.379000000001</v>
      </c>
      <c r="R7" s="10"/>
      <c r="S7" s="10"/>
      <c r="T7" s="10">
        <v>0.89546157067089072</v>
      </c>
      <c r="U7" s="10">
        <f>26092.578+33913.781</f>
        <v>60006.359000000004</v>
      </c>
      <c r="V7" s="7"/>
      <c r="W7" s="7"/>
      <c r="X7" s="7">
        <v>1.3638232443577927</v>
      </c>
      <c r="Y7" s="10">
        <v>46868.146000000001</v>
      </c>
      <c r="Z7" s="10"/>
      <c r="AA7" s="10"/>
      <c r="AB7" s="10">
        <v>1.0059003230975991</v>
      </c>
      <c r="AC7" s="10">
        <f>21552.575+41627.084</f>
        <v>63179.659</v>
      </c>
      <c r="AD7" s="10"/>
      <c r="AE7" s="10"/>
      <c r="AF7" s="10">
        <v>1.7081875827532447</v>
      </c>
      <c r="AG7" s="10">
        <v>29833.972999999998</v>
      </c>
      <c r="AH7" s="10"/>
      <c r="AI7" s="10"/>
      <c r="AJ7" s="10">
        <v>0.91391202209655276</v>
      </c>
      <c r="AK7" s="10">
        <v>51200.942999999999</v>
      </c>
      <c r="AL7" s="10"/>
      <c r="AM7" s="10"/>
      <c r="AN7" s="10">
        <v>1.265966218201569</v>
      </c>
      <c r="AO7" s="10">
        <v>70841.441999999995</v>
      </c>
      <c r="AP7" s="10"/>
      <c r="AQ7" s="10"/>
      <c r="AR7" s="10">
        <v>1.4214767793107179</v>
      </c>
      <c r="AS7" s="10">
        <v>87447.807000000001</v>
      </c>
    </row>
    <row r="8" spans="1:46" ht="17.25" customHeight="1" x14ac:dyDescent="0.25">
      <c r="A8" s="25"/>
      <c r="B8" s="6" t="s">
        <v>19</v>
      </c>
      <c r="C8" s="6">
        <v>1.2102997631834238</v>
      </c>
      <c r="D8" s="10">
        <v>53400.438000000002</v>
      </c>
      <c r="E8" s="10"/>
      <c r="F8" s="10">
        <v>1.1954586875432309</v>
      </c>
      <c r="G8" s="10">
        <v>36521.925000000003</v>
      </c>
      <c r="H8" s="10"/>
      <c r="I8" s="10">
        <v>0.7580223002675478</v>
      </c>
      <c r="J8" s="15">
        <v>39543.938999999998</v>
      </c>
      <c r="K8" s="15"/>
      <c r="L8" s="15">
        <v>0.96948037337263582</v>
      </c>
      <c r="M8" s="10">
        <v>30356</v>
      </c>
      <c r="N8" s="10"/>
      <c r="O8" s="10"/>
      <c r="P8" s="10">
        <v>0.60437829096341589</v>
      </c>
      <c r="Q8" s="10">
        <v>19706.876</v>
      </c>
      <c r="R8" s="10"/>
      <c r="S8" s="10"/>
      <c r="T8" s="10">
        <v>0.72190836431713012</v>
      </c>
      <c r="U8" s="10">
        <v>9608</v>
      </c>
      <c r="V8" s="7"/>
      <c r="W8" s="7"/>
      <c r="X8" s="7">
        <v>0.83049836999795057</v>
      </c>
      <c r="Y8" s="10">
        <v>5811.902</v>
      </c>
      <c r="Z8" s="10"/>
      <c r="AA8" s="10"/>
      <c r="AB8" s="10">
        <v>1.1561800819278891</v>
      </c>
      <c r="AC8" s="10">
        <v>6230.38</v>
      </c>
      <c r="AD8" s="10"/>
      <c r="AE8" s="10"/>
      <c r="AF8" s="10">
        <v>1.8251715094024903</v>
      </c>
      <c r="AG8" s="10">
        <v>12393.96</v>
      </c>
      <c r="AH8" s="10"/>
      <c r="AI8" s="10"/>
      <c r="AJ8" s="10">
        <v>0.93791947365076056</v>
      </c>
      <c r="AK8" s="10">
        <v>21413.134999999998</v>
      </c>
      <c r="AL8" s="10"/>
      <c r="AM8" s="10"/>
      <c r="AN8" s="10">
        <v>1.5268891027412701</v>
      </c>
      <c r="AO8" s="10">
        <v>28276.322</v>
      </c>
      <c r="AP8" s="10"/>
      <c r="AQ8" s="10"/>
      <c r="AR8" s="10">
        <v>1.080248230310304</v>
      </c>
      <c r="AS8" s="10">
        <v>33672.017</v>
      </c>
    </row>
    <row r="9" spans="1:46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8"/>
    </row>
    <row r="10" spans="1:46" ht="15" x14ac:dyDescent="0.25">
      <c r="A10" s="25"/>
      <c r="B10" s="8"/>
      <c r="C10" s="8">
        <v>0.9453125</v>
      </c>
      <c r="D10" s="7">
        <v>2220</v>
      </c>
      <c r="E10" s="7"/>
      <c r="F10" s="7">
        <v>0.8925619834710744</v>
      </c>
      <c r="G10" s="7">
        <v>2040</v>
      </c>
      <c r="H10" s="7"/>
      <c r="I10" s="7">
        <v>1.1296296296296295</v>
      </c>
      <c r="J10" s="7">
        <v>2140</v>
      </c>
      <c r="K10" s="7"/>
      <c r="L10" s="7">
        <v>0.68032786885245899</v>
      </c>
      <c r="M10" s="7">
        <v>1660</v>
      </c>
      <c r="N10" s="7"/>
      <c r="O10" s="7"/>
      <c r="P10" s="7">
        <v>1.036144578313253</v>
      </c>
      <c r="Q10" s="7">
        <v>1340</v>
      </c>
      <c r="R10" s="7"/>
      <c r="S10" s="7"/>
      <c r="T10" s="7">
        <v>0.79069767441860461</v>
      </c>
      <c r="U10" s="7">
        <v>1080</v>
      </c>
      <c r="V10" s="7"/>
      <c r="W10" s="7"/>
      <c r="X10" s="7">
        <v>1.0294117647058822</v>
      </c>
      <c r="Y10" s="7">
        <v>1100</v>
      </c>
      <c r="Z10" s="7"/>
      <c r="AA10" s="7"/>
      <c r="AB10" s="7">
        <v>1</v>
      </c>
      <c r="AC10" s="7">
        <v>1160</v>
      </c>
      <c r="AD10" s="7"/>
      <c r="AE10" s="7"/>
      <c r="AF10" s="7">
        <v>1.2714285714285714</v>
      </c>
      <c r="AG10" s="7">
        <v>1460</v>
      </c>
      <c r="AH10" s="7"/>
      <c r="AI10" s="7"/>
      <c r="AJ10" s="7">
        <v>1.0112359550561798</v>
      </c>
      <c r="AK10" s="7">
        <v>1780</v>
      </c>
      <c r="AL10" s="7"/>
      <c r="AM10" s="7"/>
      <c r="AN10" s="7">
        <v>1.3111111111111111</v>
      </c>
      <c r="AO10" s="7">
        <v>2280</v>
      </c>
      <c r="AP10" s="7"/>
      <c r="AQ10" s="7"/>
      <c r="AR10" s="7">
        <v>0.97457627118644063</v>
      </c>
      <c r="AS10" s="7">
        <v>2600</v>
      </c>
    </row>
    <row r="11" spans="1:46" ht="15" x14ac:dyDescent="0.25">
      <c r="A11" s="29" t="s">
        <v>21</v>
      </c>
      <c r="B11" s="30"/>
      <c r="C11" s="22"/>
      <c r="D11" s="9">
        <f t="shared" ref="D11:AO11" si="0">SUM(D5:D8,D10)</f>
        <v>3943851.932</v>
      </c>
      <c r="E11" s="19"/>
      <c r="F11" s="19"/>
      <c r="G11" s="20">
        <f t="shared" si="0"/>
        <v>3058615.2669999995</v>
      </c>
      <c r="H11" s="20"/>
      <c r="I11" s="20"/>
      <c r="J11" s="21">
        <f t="shared" si="0"/>
        <v>2898399.9339999994</v>
      </c>
      <c r="K11" s="21"/>
      <c r="L11" s="21"/>
      <c r="M11" s="11">
        <f t="shared" si="0"/>
        <v>2359803.8530000001</v>
      </c>
      <c r="N11" s="11"/>
      <c r="O11" s="11"/>
      <c r="P11" s="11"/>
      <c r="Q11" s="11">
        <f t="shared" si="0"/>
        <v>1741140.7019999998</v>
      </c>
      <c r="R11" s="11"/>
      <c r="S11" s="11"/>
      <c r="T11" s="11"/>
      <c r="U11" s="11">
        <f>SUM(U5:U8,U10)</f>
        <v>1250093.7879999999</v>
      </c>
      <c r="V11" s="11"/>
      <c r="W11" s="11"/>
      <c r="X11" s="11"/>
      <c r="Y11" s="11">
        <f>SUM(Y5:Y8,Y10)</f>
        <v>1142303.246</v>
      </c>
      <c r="Z11" s="11"/>
      <c r="AA11" s="11"/>
      <c r="AB11" s="11"/>
      <c r="AC11" s="11">
        <f>SUM(AC5:AC8,AC10)</f>
        <v>1314857.625</v>
      </c>
      <c r="AD11" s="11"/>
      <c r="AE11" s="11"/>
      <c r="AF11" s="11"/>
      <c r="AG11" s="11">
        <f t="shared" si="0"/>
        <v>1790338.23</v>
      </c>
      <c r="AH11" s="11"/>
      <c r="AI11" s="11"/>
      <c r="AJ11" s="11"/>
      <c r="AK11" s="11">
        <f t="shared" si="0"/>
        <v>2241210.7689999999</v>
      </c>
      <c r="AL11" s="11"/>
      <c r="AM11" s="11"/>
      <c r="AN11" s="11"/>
      <c r="AO11" s="11">
        <f t="shared" si="0"/>
        <v>2936878.3239999996</v>
      </c>
      <c r="AP11" s="11"/>
      <c r="AQ11" s="11"/>
      <c r="AR11" s="11"/>
      <c r="AS11" s="12">
        <f>SUM(AS5:AS8,AS10)</f>
        <v>3999976.34</v>
      </c>
    </row>
  </sheetData>
  <mergeCells count="5">
    <mergeCell ref="A2:AS2"/>
    <mergeCell ref="A4:A10"/>
    <mergeCell ref="B4:AS4"/>
    <mergeCell ref="B9:AS9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B1" zoomScale="85" zoomScaleNormal="85" workbookViewId="0">
      <selection activeCell="G14" sqref="G14:G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85546875" style="1" bestFit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7.25" customHeight="1" x14ac:dyDescent="0.25">
      <c r="A5" s="25"/>
      <c r="B5" s="6" t="s">
        <v>16</v>
      </c>
      <c r="C5" s="10">
        <v>3498682.32</v>
      </c>
      <c r="D5" s="10">
        <v>2252985.3840000001</v>
      </c>
      <c r="E5" s="10">
        <v>3181730.71</v>
      </c>
      <c r="F5" s="10">
        <v>1949128.0279999999</v>
      </c>
      <c r="G5" s="10">
        <v>1440788.3739999998</v>
      </c>
      <c r="H5" s="10">
        <v>1052830.0889999999</v>
      </c>
      <c r="I5" s="10">
        <v>1104047.03</v>
      </c>
      <c r="J5" s="10">
        <f>382674.352+827122.934</f>
        <v>1209797.2860000001</v>
      </c>
      <c r="K5" s="10">
        <v>1261596.192</v>
      </c>
      <c r="L5" s="10">
        <v>2166427.531</v>
      </c>
      <c r="M5" s="10">
        <v>2848887.0549999997</v>
      </c>
      <c r="N5" s="10">
        <v>3692252.0120000001</v>
      </c>
    </row>
    <row r="6" spans="1:14" ht="17.25" customHeight="1" x14ac:dyDescent="0.25">
      <c r="A6" s="25"/>
      <c r="B6" s="6" t="s">
        <v>17</v>
      </c>
      <c r="C6" s="10">
        <v>106693.86499999999</v>
      </c>
      <c r="D6" s="10">
        <v>72081.591</v>
      </c>
      <c r="E6" s="10">
        <v>97848.90400000001</v>
      </c>
      <c r="F6" s="10">
        <v>72610.09599999999</v>
      </c>
      <c r="G6" s="10">
        <v>49299.813999999998</v>
      </c>
      <c r="H6" s="10">
        <v>64616.794999999998</v>
      </c>
      <c r="I6" s="10">
        <v>68495.478000000003</v>
      </c>
      <c r="J6" s="10">
        <f>38507.03+26943.998</f>
        <v>65451.027999999998</v>
      </c>
      <c r="K6" s="10">
        <v>61211.381000000001</v>
      </c>
      <c r="L6" s="10">
        <v>85134.832999999999</v>
      </c>
      <c r="M6" s="10">
        <v>92988.362999999998</v>
      </c>
      <c r="N6" s="10">
        <v>107322.19</v>
      </c>
    </row>
    <row r="7" spans="1:14" ht="17.25" customHeight="1" x14ac:dyDescent="0.25">
      <c r="A7" s="25"/>
      <c r="B7" s="6" t="s">
        <v>18</v>
      </c>
      <c r="C7" s="10">
        <v>107624.977</v>
      </c>
      <c r="D7" s="10">
        <v>37653.942999999999</v>
      </c>
      <c r="E7" s="15">
        <v>95010.650999999998</v>
      </c>
      <c r="F7" s="10">
        <v>65684.284</v>
      </c>
      <c r="G7" s="10">
        <v>50788.019</v>
      </c>
      <c r="H7" s="10">
        <v>29287.811999999998</v>
      </c>
      <c r="I7" s="10">
        <v>31495.805</v>
      </c>
      <c r="J7" s="10">
        <f>7021.896+21562.343</f>
        <v>28584.239000000001</v>
      </c>
      <c r="K7" s="10">
        <v>28469.64</v>
      </c>
      <c r="L7" s="10">
        <v>46879.233999999997</v>
      </c>
      <c r="M7" s="10">
        <v>64960.642</v>
      </c>
      <c r="N7" s="10">
        <v>91073.923999999999</v>
      </c>
    </row>
    <row r="8" spans="1:14" ht="17.25" customHeight="1" x14ac:dyDescent="0.25">
      <c r="A8" s="25"/>
      <c r="B8" s="6" t="s">
        <v>19</v>
      </c>
      <c r="C8" s="10">
        <v>59115.154999999999</v>
      </c>
      <c r="D8" s="10">
        <v>49691.716</v>
      </c>
      <c r="E8" s="15">
        <v>43884.945</v>
      </c>
      <c r="F8" s="10">
        <v>30593.983</v>
      </c>
      <c r="G8" s="10">
        <v>23084.118999999999</v>
      </c>
      <c r="H8" s="10">
        <v>15762</v>
      </c>
      <c r="I8" s="10">
        <v>12004.727000000001</v>
      </c>
      <c r="J8" s="10">
        <v>14788.833000000001</v>
      </c>
      <c r="K8" s="10">
        <v>18500.214</v>
      </c>
      <c r="L8" s="10">
        <v>26991</v>
      </c>
      <c r="M8" s="10">
        <v>30307.409</v>
      </c>
      <c r="N8" s="10">
        <v>37504.076999999997</v>
      </c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>
        <v>2700</v>
      </c>
      <c r="D10" s="7">
        <v>2360</v>
      </c>
      <c r="E10" s="7">
        <v>2460</v>
      </c>
      <c r="F10" s="7">
        <v>1920</v>
      </c>
      <c r="G10" s="7">
        <v>1620</v>
      </c>
      <c r="H10" s="7">
        <v>1320</v>
      </c>
      <c r="I10" s="7">
        <v>1260</v>
      </c>
      <c r="J10" s="7">
        <v>1620</v>
      </c>
      <c r="K10" s="7">
        <v>1800</v>
      </c>
      <c r="L10" s="7">
        <v>2500</v>
      </c>
      <c r="M10" s="7">
        <v>2500</v>
      </c>
      <c r="N10" s="7">
        <v>2880</v>
      </c>
    </row>
    <row r="11" spans="1:14" ht="15" x14ac:dyDescent="0.25">
      <c r="A11" s="29" t="s">
        <v>21</v>
      </c>
      <c r="B11" s="30"/>
      <c r="C11" s="9">
        <f t="shared" ref="C11:M11" si="0">SUM(C5:C8,C10)</f>
        <v>3774816.3169999993</v>
      </c>
      <c r="D11" s="20">
        <f t="shared" si="0"/>
        <v>2414772.6340000001</v>
      </c>
      <c r="E11" s="21">
        <f t="shared" si="0"/>
        <v>3420935.21</v>
      </c>
      <c r="F11" s="11">
        <f t="shared" si="0"/>
        <v>2119936.3909999998</v>
      </c>
      <c r="G11" s="11">
        <f t="shared" si="0"/>
        <v>1565580.3259999999</v>
      </c>
      <c r="H11" s="11">
        <f>SUM(H5:H8,H10)</f>
        <v>1163816.6959999998</v>
      </c>
      <c r="I11" s="11">
        <f>SUM(I5:I8,I10)</f>
        <v>1217303.0399999998</v>
      </c>
      <c r="J11" s="11">
        <f>SUM(J5:J8,J10)</f>
        <v>1320241.3860000002</v>
      </c>
      <c r="K11" s="11">
        <f t="shared" si="0"/>
        <v>1371577.4269999999</v>
      </c>
      <c r="L11" s="11">
        <f t="shared" si="0"/>
        <v>2327932.5980000002</v>
      </c>
      <c r="M11" s="11">
        <f t="shared" si="0"/>
        <v>3039643.4689999996</v>
      </c>
      <c r="N11" s="12">
        <f>SUM(N5:N8,N10)</f>
        <v>3931032.2030000002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topLeftCell="B1" zoomScale="85" zoomScaleNormal="85" workbookViewId="0">
      <selection activeCell="N3" sqref="N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85546875" style="1" bestFit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7.25" customHeight="1" x14ac:dyDescent="0.25">
      <c r="A5" s="25"/>
      <c r="B5" s="6" t="s">
        <v>16</v>
      </c>
      <c r="C5" s="10">
        <v>3832535.341</v>
      </c>
      <c r="D5" s="10">
        <v>3069557.3930000002</v>
      </c>
      <c r="E5" s="10">
        <v>2627772.13</v>
      </c>
      <c r="F5" s="10">
        <v>2003818.9380000001</v>
      </c>
      <c r="G5" s="10">
        <v>1409301.497</v>
      </c>
      <c r="H5" s="10">
        <v>999315.23800000013</v>
      </c>
      <c r="I5" s="10">
        <v>1091477.611</v>
      </c>
      <c r="J5" s="10">
        <v>1135582.6030000001</v>
      </c>
      <c r="K5" s="10">
        <v>1278088.47</v>
      </c>
      <c r="L5" s="10">
        <v>2048169.7850000001</v>
      </c>
      <c r="M5" s="10">
        <v>2521683.1189999999</v>
      </c>
      <c r="N5" s="10">
        <v>3270663.358</v>
      </c>
    </row>
    <row r="6" spans="1:14" ht="17.25" customHeight="1" x14ac:dyDescent="0.25">
      <c r="A6" s="25"/>
      <c r="B6" s="6" t="s">
        <v>17</v>
      </c>
      <c r="C6" s="10">
        <v>93789.78</v>
      </c>
      <c r="D6" s="10">
        <v>98063.71100000001</v>
      </c>
      <c r="E6" s="10">
        <v>81284.013999999996</v>
      </c>
      <c r="F6" s="10">
        <v>64728.472000000002</v>
      </c>
      <c r="G6" s="10">
        <v>41950.232000000004</v>
      </c>
      <c r="H6" s="10">
        <v>60706.633999999998</v>
      </c>
      <c r="I6" s="10">
        <v>65923.195000000007</v>
      </c>
      <c r="J6" s="10">
        <v>55187.436000000002</v>
      </c>
      <c r="K6" s="10">
        <v>39340.794999999998</v>
      </c>
      <c r="L6" s="10">
        <v>68068.255000000005</v>
      </c>
      <c r="M6" s="10">
        <v>78788.312000000005</v>
      </c>
      <c r="N6" s="10">
        <v>97917.614000000001</v>
      </c>
    </row>
    <row r="7" spans="1:14" ht="17.25" customHeight="1" x14ac:dyDescent="0.25">
      <c r="A7" s="25"/>
      <c r="B7" s="6" t="s">
        <v>18</v>
      </c>
      <c r="C7" s="10">
        <v>92196.016000000003</v>
      </c>
      <c r="D7" s="10">
        <v>81642.226999999999</v>
      </c>
      <c r="E7" s="15">
        <v>64839.383999999998</v>
      </c>
      <c r="F7" s="10">
        <v>43181.786</v>
      </c>
      <c r="G7" s="10">
        <v>27077.321</v>
      </c>
      <c r="H7" s="10">
        <v>26884.800999999999</v>
      </c>
      <c r="I7" s="10">
        <v>27952.041000000001</v>
      </c>
      <c r="J7" s="10">
        <v>25357.600999999999</v>
      </c>
      <c r="K7" s="10">
        <v>23080.782999999999</v>
      </c>
      <c r="L7" s="10">
        <v>47799.735999999997</v>
      </c>
      <c r="M7" s="10">
        <v>56705.158000000003</v>
      </c>
      <c r="N7" s="10">
        <v>71846.881999999998</v>
      </c>
    </row>
    <row r="8" spans="1:14" ht="17.25" customHeight="1" x14ac:dyDescent="0.25">
      <c r="A8" s="25"/>
      <c r="B8" s="6" t="s">
        <v>19</v>
      </c>
      <c r="C8" s="10">
        <v>30757.915000000001</v>
      </c>
      <c r="D8" s="10">
        <v>37525</v>
      </c>
      <c r="E8" s="15">
        <v>28994.328000000001</v>
      </c>
      <c r="F8" s="10">
        <v>23291.285</v>
      </c>
      <c r="G8" s="10">
        <v>17844.062000000002</v>
      </c>
      <c r="H8" s="10">
        <v>10933.069</v>
      </c>
      <c r="I8" s="10">
        <v>11424.467000000001</v>
      </c>
      <c r="J8" s="10">
        <v>9576.2199999999993</v>
      </c>
      <c r="K8" s="10">
        <v>14765.689</v>
      </c>
      <c r="L8" s="10">
        <v>20658.803</v>
      </c>
      <c r="M8" s="10">
        <v>26213.771000000001</v>
      </c>
      <c r="N8" s="10">
        <v>29662.717000000001</v>
      </c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>
        <v>2740</v>
      </c>
      <c r="D10" s="7">
        <v>2280</v>
      </c>
      <c r="E10" s="7">
        <v>2280</v>
      </c>
      <c r="F10" s="7">
        <v>1960</v>
      </c>
      <c r="G10" s="7">
        <v>1900</v>
      </c>
      <c r="H10" s="7">
        <v>1400</v>
      </c>
      <c r="I10" s="7">
        <v>1590.8</v>
      </c>
      <c r="J10" s="7">
        <v>1681</v>
      </c>
      <c r="K10" s="7">
        <v>1548.2</v>
      </c>
      <c r="L10" s="7">
        <v>2640</v>
      </c>
      <c r="M10" s="7">
        <v>2680</v>
      </c>
      <c r="N10" s="7">
        <v>2740</v>
      </c>
    </row>
    <row r="11" spans="1:14" ht="15" x14ac:dyDescent="0.25">
      <c r="A11" s="29" t="s">
        <v>21</v>
      </c>
      <c r="B11" s="30"/>
      <c r="C11" s="9">
        <f t="shared" ref="C11:M11" si="0">SUM(C5:C8,C10)</f>
        <v>4052019.0519999997</v>
      </c>
      <c r="D11" s="20">
        <f t="shared" si="0"/>
        <v>3289068.3310000002</v>
      </c>
      <c r="E11" s="21">
        <f t="shared" si="0"/>
        <v>2805169.8560000001</v>
      </c>
      <c r="F11" s="11">
        <f t="shared" si="0"/>
        <v>2136980.4810000001</v>
      </c>
      <c r="G11" s="11">
        <f t="shared" si="0"/>
        <v>1498073.112</v>
      </c>
      <c r="H11" s="11">
        <f>SUM(H5:H8,H10)</f>
        <v>1099239.7420000001</v>
      </c>
      <c r="I11" s="11">
        <f>SUM(I5:I8,I10)</f>
        <v>1198368.1140000001</v>
      </c>
      <c r="J11" s="11">
        <f>SUM(J5:J8,J10)</f>
        <v>1227384.8600000001</v>
      </c>
      <c r="K11" s="11">
        <f t="shared" si="0"/>
        <v>1356823.9369999999</v>
      </c>
      <c r="L11" s="11">
        <f t="shared" si="0"/>
        <v>2187336.5789999999</v>
      </c>
      <c r="M11" s="11">
        <f t="shared" si="0"/>
        <v>2686070.36</v>
      </c>
      <c r="N11" s="12">
        <f>SUM(N5:N8,N10)</f>
        <v>3472830.5710000005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85" zoomScaleNormal="85" workbookViewId="0">
      <selection activeCell="C10" sqref="C10:N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85546875" style="1" bestFit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7.25" customHeight="1" x14ac:dyDescent="0.25">
      <c r="A5" s="25"/>
      <c r="B5" s="6" t="s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7.25" customHeight="1" x14ac:dyDescent="0.25">
      <c r="A6" s="25"/>
      <c r="B6" s="6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7.25" customHeight="1" x14ac:dyDescent="0.25">
      <c r="A7" s="25"/>
      <c r="B7" s="6" t="s">
        <v>18</v>
      </c>
      <c r="C7" s="10"/>
      <c r="D7" s="10"/>
      <c r="E7" s="15"/>
      <c r="F7" s="10"/>
      <c r="G7" s="10"/>
      <c r="H7" s="10"/>
      <c r="I7" s="10"/>
      <c r="J7" s="10"/>
      <c r="K7" s="10"/>
      <c r="L7" s="10"/>
      <c r="M7" s="10"/>
      <c r="N7" s="10"/>
    </row>
    <row r="8" spans="1:14" ht="17.25" customHeight="1" x14ac:dyDescent="0.25">
      <c r="A8" s="25"/>
      <c r="B8" s="6" t="s">
        <v>19</v>
      </c>
      <c r="C8" s="10"/>
      <c r="D8" s="10"/>
      <c r="E8" s="15"/>
      <c r="F8" s="10"/>
      <c r="G8" s="10"/>
      <c r="H8" s="10"/>
      <c r="I8" s="10"/>
      <c r="J8" s="10"/>
      <c r="K8" s="10"/>
      <c r="L8" s="10"/>
      <c r="M8" s="10"/>
      <c r="N8" s="10"/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" x14ac:dyDescent="0.25">
      <c r="A11" s="29" t="s">
        <v>21</v>
      </c>
      <c r="B11" s="30"/>
      <c r="C11" s="9">
        <f t="shared" ref="C11:M11" si="0">SUM(C5:C8,C10)</f>
        <v>0</v>
      </c>
      <c r="D11" s="20">
        <f t="shared" si="0"/>
        <v>0</v>
      </c>
      <c r="E11" s="21">
        <f t="shared" si="0"/>
        <v>0</v>
      </c>
      <c r="F11" s="11">
        <f t="shared" si="0"/>
        <v>0</v>
      </c>
      <c r="G11" s="11">
        <f t="shared" si="0"/>
        <v>0</v>
      </c>
      <c r="H11" s="11">
        <f>SUM(H5:H8,H10)</f>
        <v>0</v>
      </c>
      <c r="I11" s="11">
        <f>SUM(I5:I8,I10)</f>
        <v>0</v>
      </c>
      <c r="J11" s="11">
        <f>SUM(J5:J8,J10)</f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2">
        <f>SUM(N5:N8,N10)</f>
        <v>0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E17" sqref="E1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15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25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25"/>
      <c r="B6" s="6" t="s">
        <v>16</v>
      </c>
      <c r="C6" s="7">
        <v>3460978</v>
      </c>
      <c r="D6" s="7">
        <v>2792706</v>
      </c>
      <c r="E6" s="7">
        <v>2592900.0000000005</v>
      </c>
      <c r="F6" s="7">
        <v>2115914</v>
      </c>
      <c r="G6" s="7">
        <v>1627286</v>
      </c>
      <c r="H6" s="7">
        <v>1271192</v>
      </c>
      <c r="I6" s="7">
        <v>1373482.9999999998</v>
      </c>
      <c r="J6" s="7">
        <v>1507685</v>
      </c>
      <c r="K6" s="7">
        <v>1752620.9999999998</v>
      </c>
      <c r="L6" s="7">
        <v>2419412</v>
      </c>
      <c r="M6" s="7">
        <v>2863471.9999999995</v>
      </c>
      <c r="N6" s="7">
        <v>3421147</v>
      </c>
    </row>
    <row r="7" spans="1:14" ht="15" x14ac:dyDescent="0.25">
      <c r="A7" s="25"/>
      <c r="B7" s="6" t="s">
        <v>17</v>
      </c>
      <c r="C7" s="7">
        <v>130947</v>
      </c>
      <c r="D7" s="7">
        <v>125039.99999999999</v>
      </c>
      <c r="E7" s="7">
        <v>130983.99999999999</v>
      </c>
      <c r="F7" s="7">
        <v>90136.999999999985</v>
      </c>
      <c r="G7" s="7">
        <v>80836</v>
      </c>
      <c r="H7" s="7">
        <v>106547</v>
      </c>
      <c r="I7" s="7">
        <v>85612</v>
      </c>
      <c r="J7" s="7">
        <v>93103</v>
      </c>
      <c r="K7" s="7">
        <v>62570</v>
      </c>
      <c r="L7" s="7">
        <v>85439</v>
      </c>
      <c r="M7" s="7">
        <v>84155</v>
      </c>
      <c r="N7" s="7">
        <v>105381.99999999999</v>
      </c>
    </row>
    <row r="8" spans="1:14" ht="15" x14ac:dyDescent="0.25">
      <c r="A8" s="25"/>
      <c r="B8" s="6" t="s">
        <v>18</v>
      </c>
      <c r="C8" s="7">
        <v>131394.99999999997</v>
      </c>
      <c r="D8" s="7">
        <v>98308</v>
      </c>
      <c r="E8" s="7">
        <v>111176.99999999999</v>
      </c>
      <c r="F8" s="7">
        <v>79433</v>
      </c>
      <c r="G8" s="7">
        <v>49581</v>
      </c>
      <c r="H8" s="7">
        <v>48681</v>
      </c>
      <c r="I8" s="7">
        <v>47575</v>
      </c>
      <c r="J8" s="7">
        <v>60063</v>
      </c>
      <c r="K8" s="7">
        <v>57047</v>
      </c>
      <c r="L8" s="7">
        <v>79669</v>
      </c>
      <c r="M8" s="7">
        <v>106828</v>
      </c>
      <c r="N8" s="7">
        <v>128247.99999999999</v>
      </c>
    </row>
    <row r="9" spans="1:14" ht="15" x14ac:dyDescent="0.25">
      <c r="A9" s="25"/>
      <c r="B9" s="6" t="s">
        <v>19</v>
      </c>
      <c r="C9" s="7">
        <v>60136</v>
      </c>
      <c r="D9" s="7">
        <v>60295</v>
      </c>
      <c r="E9" s="7">
        <v>45296</v>
      </c>
      <c r="F9" s="7">
        <v>59575</v>
      </c>
      <c r="G9" s="7">
        <v>22617</v>
      </c>
      <c r="H9" s="7">
        <v>16279</v>
      </c>
      <c r="I9" s="7">
        <v>12300</v>
      </c>
      <c r="J9" s="7">
        <v>11907</v>
      </c>
      <c r="K9" s="7">
        <v>18073</v>
      </c>
      <c r="L9" s="7">
        <v>25160</v>
      </c>
      <c r="M9" s="7">
        <v>42629</v>
      </c>
      <c r="N9" s="7">
        <v>59720</v>
      </c>
    </row>
    <row r="10" spans="1:14" ht="15" x14ac:dyDescent="0.25">
      <c r="A10" s="25"/>
      <c r="B10" s="26" t="s">
        <v>20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15" x14ac:dyDescent="0.25">
      <c r="A11" s="25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" x14ac:dyDescent="0.25">
      <c r="A12" s="29" t="s">
        <v>21</v>
      </c>
      <c r="B12" s="30"/>
      <c r="C12" s="9">
        <f t="shared" ref="C12:N12" si="0">SUM(C5:C9,C11)</f>
        <v>3783456</v>
      </c>
      <c r="D12" s="9">
        <f t="shared" si="0"/>
        <v>3076349</v>
      </c>
      <c r="E12" s="9">
        <f t="shared" si="0"/>
        <v>2880357.0000000005</v>
      </c>
      <c r="F12" s="9">
        <f t="shared" si="0"/>
        <v>2345059</v>
      </c>
      <c r="G12" s="9">
        <f>SUM(G5:G9,G11)</f>
        <v>1780320</v>
      </c>
      <c r="H12" s="9">
        <f t="shared" si="0"/>
        <v>1442699</v>
      </c>
      <c r="I12" s="9">
        <f t="shared" si="0"/>
        <v>1518969.9999999998</v>
      </c>
      <c r="J12" s="9">
        <f t="shared" si="0"/>
        <v>1672758</v>
      </c>
      <c r="K12" s="9">
        <f t="shared" si="0"/>
        <v>1890310.9999999998</v>
      </c>
      <c r="L12" s="9">
        <f t="shared" si="0"/>
        <v>2609680</v>
      </c>
      <c r="M12" s="9">
        <f t="shared" si="0"/>
        <v>3097083.9999999995</v>
      </c>
      <c r="N12" s="9">
        <f t="shared" si="0"/>
        <v>3714497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25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" x14ac:dyDescent="0.25">
      <c r="A6" s="25"/>
      <c r="B6" s="6" t="s">
        <v>16</v>
      </c>
      <c r="C6" s="7">
        <v>3537950.0000000005</v>
      </c>
      <c r="D6" s="7">
        <v>2885052</v>
      </c>
      <c r="E6" s="7">
        <v>2660250</v>
      </c>
      <c r="F6" s="7">
        <v>2222377</v>
      </c>
      <c r="G6" s="7">
        <v>1694186.0000000002</v>
      </c>
      <c r="H6" s="7">
        <v>1237899.8</v>
      </c>
      <c r="I6" s="7">
        <v>1366961</v>
      </c>
      <c r="J6" s="7">
        <v>1433612</v>
      </c>
      <c r="K6" s="7">
        <v>1873310</v>
      </c>
      <c r="L6" s="7">
        <v>2626790</v>
      </c>
      <c r="M6" s="7">
        <v>2908713</v>
      </c>
      <c r="N6" s="7">
        <v>3399243.9999999995</v>
      </c>
    </row>
    <row r="7" spans="1:14" ht="15" x14ac:dyDescent="0.25">
      <c r="A7" s="25"/>
      <c r="B7" s="6" t="s">
        <v>17</v>
      </c>
      <c r="C7" s="7">
        <v>22527</v>
      </c>
      <c r="D7" s="7">
        <v>96363.999999999985</v>
      </c>
      <c r="E7" s="7">
        <v>105496</v>
      </c>
      <c r="F7" s="7">
        <v>86490</v>
      </c>
      <c r="G7" s="7">
        <v>71807</v>
      </c>
      <c r="H7" s="7">
        <v>83426.999999999985</v>
      </c>
      <c r="I7" s="7">
        <v>88080</v>
      </c>
      <c r="J7" s="7">
        <v>69457.000000000015</v>
      </c>
      <c r="K7" s="7">
        <v>63969</v>
      </c>
      <c r="L7" s="7">
        <v>82356.000000000015</v>
      </c>
      <c r="M7" s="7">
        <v>77965</v>
      </c>
      <c r="N7" s="7">
        <v>94861</v>
      </c>
    </row>
    <row r="8" spans="1:14" ht="15" x14ac:dyDescent="0.25">
      <c r="A8" s="25"/>
      <c r="B8" s="6" t="s">
        <v>18</v>
      </c>
      <c r="C8" s="7">
        <v>26967</v>
      </c>
      <c r="D8" s="7">
        <v>128009.99999999999</v>
      </c>
      <c r="E8" s="7">
        <v>103721</v>
      </c>
      <c r="F8" s="7">
        <v>79554</v>
      </c>
      <c r="G8" s="7">
        <v>32525.999999999996</v>
      </c>
      <c r="H8" s="7">
        <v>50504.000000000007</v>
      </c>
      <c r="I8" s="7">
        <v>48062</v>
      </c>
      <c r="J8" s="7">
        <v>61571.000000000007</v>
      </c>
      <c r="K8" s="7">
        <v>58383</v>
      </c>
      <c r="L8" s="7">
        <v>110756</v>
      </c>
      <c r="M8" s="7">
        <v>95761</v>
      </c>
      <c r="N8" s="7">
        <v>116524</v>
      </c>
    </row>
    <row r="9" spans="1:14" ht="15" x14ac:dyDescent="0.25">
      <c r="A9" s="25"/>
      <c r="B9" s="6" t="s">
        <v>19</v>
      </c>
      <c r="C9" s="7">
        <v>12506</v>
      </c>
      <c r="D9" s="7">
        <v>41857</v>
      </c>
      <c r="E9" s="7">
        <v>32180.999999999996</v>
      </c>
      <c r="F9" s="7">
        <v>31566</v>
      </c>
      <c r="G9" s="7">
        <v>39771</v>
      </c>
      <c r="H9" s="7">
        <v>21719</v>
      </c>
      <c r="I9" s="7">
        <v>22505</v>
      </c>
      <c r="J9" s="7">
        <v>20509</v>
      </c>
      <c r="K9" s="7">
        <v>20908</v>
      </c>
      <c r="L9" s="7">
        <v>28222</v>
      </c>
      <c r="M9" s="7">
        <v>36363</v>
      </c>
      <c r="N9" s="7">
        <v>42366</v>
      </c>
    </row>
    <row r="10" spans="1:14" ht="15" x14ac:dyDescent="0.25">
      <c r="A10" s="25"/>
      <c r="B10" s="26" t="s">
        <v>20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ht="15" x14ac:dyDescent="0.25">
      <c r="A11" s="25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" x14ac:dyDescent="0.25">
      <c r="A12" s="29" t="s">
        <v>21</v>
      </c>
      <c r="B12" s="30"/>
      <c r="C12" s="9">
        <f t="shared" ref="C12:M12" si="0">SUM(C5:C9,C11)</f>
        <v>3599950.0000000005</v>
      </c>
      <c r="D12" s="9">
        <f t="shared" si="0"/>
        <v>3151283</v>
      </c>
      <c r="E12" s="9">
        <f t="shared" si="0"/>
        <v>2901648</v>
      </c>
      <c r="F12" s="9">
        <f t="shared" si="0"/>
        <v>2419987</v>
      </c>
      <c r="G12" s="9">
        <f>SUM(G5:G9,G11)</f>
        <v>1838290.0000000002</v>
      </c>
      <c r="H12" s="9">
        <f t="shared" si="0"/>
        <v>1393549.8</v>
      </c>
      <c r="I12" s="9">
        <f t="shared" si="0"/>
        <v>1525608</v>
      </c>
      <c r="J12" s="9">
        <f t="shared" si="0"/>
        <v>1585149</v>
      </c>
      <c r="K12" s="9">
        <f t="shared" si="0"/>
        <v>2016570</v>
      </c>
      <c r="L12" s="9">
        <f t="shared" si="0"/>
        <v>2848124</v>
      </c>
      <c r="M12" s="9">
        <f t="shared" si="0"/>
        <v>3118802</v>
      </c>
      <c r="N12" s="9">
        <f t="shared" ref="N12" si="1">SUM(N5:N9,N11)</f>
        <v>3652994.9999999995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82" zoomScaleNormal="82" workbookViewId="0">
      <selection activeCell="N8" sqref="N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27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16</v>
      </c>
      <c r="C5" s="7">
        <v>4289661</v>
      </c>
      <c r="D5" s="7">
        <v>3261254</v>
      </c>
      <c r="E5" s="7">
        <v>3131843.0000000005</v>
      </c>
      <c r="F5" s="7">
        <v>2230060</v>
      </c>
      <c r="G5" s="7">
        <v>1496357</v>
      </c>
      <c r="H5" s="7">
        <v>1237063</v>
      </c>
      <c r="I5" s="7">
        <v>1386994</v>
      </c>
      <c r="J5" s="7">
        <v>1499429.0000000002</v>
      </c>
      <c r="K5" s="7">
        <v>1706502</v>
      </c>
      <c r="L5" s="7">
        <v>2471469.9999999995</v>
      </c>
      <c r="M5" s="7">
        <v>3139014</v>
      </c>
      <c r="N5" s="7">
        <v>3447360.6030000001</v>
      </c>
    </row>
    <row r="6" spans="1:14" ht="15" x14ac:dyDescent="0.25">
      <c r="A6" s="25"/>
      <c r="B6" s="6" t="s">
        <v>17</v>
      </c>
      <c r="C6" s="7">
        <v>119699</v>
      </c>
      <c r="D6" s="7">
        <v>116842.99999999999</v>
      </c>
      <c r="E6" s="7">
        <v>131739</v>
      </c>
      <c r="F6" s="7">
        <v>95532</v>
      </c>
      <c r="G6" s="7">
        <v>71700</v>
      </c>
      <c r="H6" s="7">
        <v>104564</v>
      </c>
      <c r="I6" s="7">
        <v>99911.999999999985</v>
      </c>
      <c r="J6" s="7">
        <v>102448.00000000001</v>
      </c>
      <c r="K6" s="7">
        <v>85007</v>
      </c>
      <c r="L6" s="7">
        <v>89884.000000000015</v>
      </c>
      <c r="M6" s="7">
        <v>109541.99999999999</v>
      </c>
      <c r="N6" s="7">
        <v>107008.393</v>
      </c>
    </row>
    <row r="7" spans="1:14" ht="15" x14ac:dyDescent="0.25">
      <c r="A7" s="25"/>
      <c r="B7" s="6" t="s">
        <v>18</v>
      </c>
      <c r="C7" s="7">
        <v>166423.99999999997</v>
      </c>
      <c r="D7" s="7">
        <v>123470</v>
      </c>
      <c r="E7" s="7">
        <v>124663</v>
      </c>
      <c r="F7" s="7">
        <v>74807</v>
      </c>
      <c r="G7" s="7">
        <v>41353</v>
      </c>
      <c r="H7" s="7">
        <v>51195</v>
      </c>
      <c r="I7" s="7">
        <v>54022.999999999993</v>
      </c>
      <c r="J7" s="7">
        <v>52598</v>
      </c>
      <c r="K7" s="7">
        <v>61414</v>
      </c>
      <c r="L7" s="7">
        <v>91823.000000000015</v>
      </c>
      <c r="M7" s="7">
        <v>150849</v>
      </c>
      <c r="N7" s="7">
        <v>162345.66200000001</v>
      </c>
    </row>
    <row r="8" spans="1:14" ht="15" x14ac:dyDescent="0.25">
      <c r="A8" s="25"/>
      <c r="B8" s="6" t="s">
        <v>19</v>
      </c>
      <c r="C8" s="7">
        <v>58975</v>
      </c>
      <c r="D8" s="7">
        <v>55072</v>
      </c>
      <c r="E8" s="7">
        <v>52719</v>
      </c>
      <c r="F8" s="7">
        <v>42938</v>
      </c>
      <c r="G8" s="7">
        <v>30878</v>
      </c>
      <c r="H8" s="7">
        <v>20254</v>
      </c>
      <c r="I8" s="7">
        <v>17353</v>
      </c>
      <c r="J8" s="7">
        <v>16328</v>
      </c>
      <c r="K8" s="7">
        <v>23003</v>
      </c>
      <c r="L8" s="7">
        <v>26397</v>
      </c>
      <c r="M8" s="7">
        <v>41226</v>
      </c>
      <c r="N8" s="7">
        <v>45532</v>
      </c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2140</v>
      </c>
    </row>
    <row r="11" spans="1:14" ht="15" x14ac:dyDescent="0.25">
      <c r="A11" s="29" t="s">
        <v>21</v>
      </c>
      <c r="B11" s="30"/>
      <c r="C11" s="9">
        <f t="shared" ref="C11:M11" si="0">SUM(C5:C8,C10)</f>
        <v>4634759</v>
      </c>
      <c r="D11" s="9">
        <f t="shared" si="0"/>
        <v>3556639</v>
      </c>
      <c r="E11" s="9">
        <f t="shared" si="0"/>
        <v>3440964.0000000005</v>
      </c>
      <c r="F11" s="9">
        <f t="shared" si="0"/>
        <v>2443337</v>
      </c>
      <c r="G11" s="9">
        <f>SUM(G5:G8,G10)</f>
        <v>1640288</v>
      </c>
      <c r="H11" s="9">
        <f>SUM(H5:H8,H10)</f>
        <v>1413076</v>
      </c>
      <c r="I11" s="9">
        <f t="shared" si="0"/>
        <v>1558282</v>
      </c>
      <c r="J11" s="9">
        <f t="shared" si="0"/>
        <v>1670803.0000000002</v>
      </c>
      <c r="K11" s="9">
        <f t="shared" si="0"/>
        <v>1875926</v>
      </c>
      <c r="L11" s="9">
        <f t="shared" si="0"/>
        <v>2679573.9999999995</v>
      </c>
      <c r="M11" s="9">
        <f t="shared" si="0"/>
        <v>3440631</v>
      </c>
      <c r="N11" s="9">
        <f>SUM(N5:N8,N10)</f>
        <v>3764386.6580000003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C1" zoomScale="82" zoomScaleNormal="82" workbookViewId="0">
      <selection activeCell="N19" sqref="N1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27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16</v>
      </c>
      <c r="C5" s="10">
        <v>3536996.986</v>
      </c>
      <c r="D5" s="10">
        <v>2962277.6409999998</v>
      </c>
      <c r="E5" s="10">
        <v>2761015.5640000002</v>
      </c>
      <c r="F5" s="7">
        <v>2249034.0630000001</v>
      </c>
      <c r="G5" s="7">
        <v>1630306.2380000001</v>
      </c>
      <c r="H5" s="7">
        <v>1280819.1329999999</v>
      </c>
      <c r="I5" s="7">
        <v>1315866.236</v>
      </c>
      <c r="J5" s="7">
        <v>1397093.8119999999</v>
      </c>
      <c r="K5" s="7">
        <v>1648277.0690000001</v>
      </c>
      <c r="L5" s="7">
        <v>2269530.4079999998</v>
      </c>
      <c r="M5" s="7">
        <v>2625869.8560000001</v>
      </c>
      <c r="N5" s="7">
        <v>3336816.65</v>
      </c>
    </row>
    <row r="6" spans="1:14" ht="15" x14ac:dyDescent="0.25">
      <c r="A6" s="25"/>
      <c r="B6" s="6" t="s">
        <v>17</v>
      </c>
      <c r="C6" s="10">
        <v>98768.15</v>
      </c>
      <c r="D6" s="10">
        <v>99667.547999999995</v>
      </c>
      <c r="E6" s="10">
        <v>109468.379</v>
      </c>
      <c r="F6" s="7">
        <v>95240.47</v>
      </c>
      <c r="G6" s="7">
        <v>69479.043999999994</v>
      </c>
      <c r="H6" s="7">
        <v>92957.245999999999</v>
      </c>
      <c r="I6" s="7">
        <v>93481.948999999993</v>
      </c>
      <c r="J6" s="7">
        <v>84853.445000000007</v>
      </c>
      <c r="K6" s="7">
        <v>75049.815000000002</v>
      </c>
      <c r="L6" s="7">
        <v>82118.153000000006</v>
      </c>
      <c r="M6" s="7">
        <v>77574.39</v>
      </c>
      <c r="N6" s="7">
        <v>81604.543000000005</v>
      </c>
    </row>
    <row r="7" spans="1:14" ht="15" x14ac:dyDescent="0.25">
      <c r="A7" s="25"/>
      <c r="B7" s="6" t="s">
        <v>18</v>
      </c>
      <c r="C7" s="10">
        <v>180212.402</v>
      </c>
      <c r="D7" s="10">
        <v>154653.46600000001</v>
      </c>
      <c r="E7" s="10">
        <v>134750.565</v>
      </c>
      <c r="F7" s="7">
        <v>128871.988</v>
      </c>
      <c r="G7" s="7">
        <v>77897.754000000001</v>
      </c>
      <c r="H7" s="7">
        <v>51470.346000000005</v>
      </c>
      <c r="I7" s="7">
        <v>53783.627</v>
      </c>
      <c r="J7" s="7">
        <v>52345.073000000004</v>
      </c>
      <c r="K7" s="7">
        <v>48110.805999999997</v>
      </c>
      <c r="L7" s="7">
        <v>58367.804000000004</v>
      </c>
      <c r="M7" s="7">
        <v>72031.472000000009</v>
      </c>
      <c r="N7" s="7">
        <v>119164.708</v>
      </c>
    </row>
    <row r="8" spans="1:14" ht="15" x14ac:dyDescent="0.25">
      <c r="A8" s="25"/>
      <c r="B8" s="6" t="s">
        <v>19</v>
      </c>
      <c r="C8" s="10">
        <v>55232</v>
      </c>
      <c r="D8" s="10">
        <v>49038</v>
      </c>
      <c r="E8" s="10">
        <v>44187</v>
      </c>
      <c r="F8" s="7">
        <v>37865</v>
      </c>
      <c r="G8" s="7">
        <v>35266</v>
      </c>
      <c r="H8" s="7">
        <v>17144</v>
      </c>
      <c r="I8" s="7">
        <v>17393</v>
      </c>
      <c r="J8" s="7">
        <v>22292</v>
      </c>
      <c r="K8" s="7">
        <v>22361</v>
      </c>
      <c r="L8" s="7">
        <v>30111</v>
      </c>
      <c r="M8" s="7">
        <v>47569</v>
      </c>
      <c r="N8" s="7">
        <v>36662</v>
      </c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>
        <v>2500</v>
      </c>
      <c r="D10" s="7">
        <v>2040</v>
      </c>
      <c r="E10" s="7">
        <v>2060</v>
      </c>
      <c r="F10" s="7">
        <v>1940</v>
      </c>
      <c r="G10" s="7">
        <v>1600</v>
      </c>
      <c r="H10" s="7">
        <v>1380</v>
      </c>
      <c r="I10" s="7">
        <v>1400</v>
      </c>
      <c r="J10" s="7">
        <v>1500</v>
      </c>
      <c r="K10" s="7">
        <v>1780</v>
      </c>
      <c r="L10" s="7">
        <v>2400</v>
      </c>
      <c r="M10" s="7">
        <v>2300</v>
      </c>
      <c r="N10" s="7">
        <v>2260</v>
      </c>
    </row>
    <row r="11" spans="1:14" ht="15" x14ac:dyDescent="0.25">
      <c r="A11" s="29" t="s">
        <v>21</v>
      </c>
      <c r="B11" s="30"/>
      <c r="C11" s="9">
        <f t="shared" ref="C11:M11" si="0">SUM(C5:C8,C10)</f>
        <v>3873709.5379999997</v>
      </c>
      <c r="D11" s="9">
        <f t="shared" si="0"/>
        <v>3267676.6549999998</v>
      </c>
      <c r="E11" s="9">
        <f t="shared" si="0"/>
        <v>3051481.5080000004</v>
      </c>
      <c r="F11" s="9">
        <f t="shared" si="0"/>
        <v>2512951.5210000002</v>
      </c>
      <c r="G11" s="9">
        <f t="shared" ref="G11" si="1">SUM(G5:G8,G10)</f>
        <v>1814549.0360000001</v>
      </c>
      <c r="H11" s="9">
        <f>SUM(H5:H8,H10)</f>
        <v>1443770.7249999999</v>
      </c>
      <c r="I11" s="9">
        <f>SUM(I5:I8,I10)</f>
        <v>1481924.8120000002</v>
      </c>
      <c r="J11" s="9">
        <f>SUM(J5:J8,J10)</f>
        <v>1558084.33</v>
      </c>
      <c r="K11" s="9">
        <f t="shared" si="0"/>
        <v>1795578.6900000002</v>
      </c>
      <c r="L11" s="9">
        <f t="shared" si="0"/>
        <v>2442527.3649999998</v>
      </c>
      <c r="M11" s="9">
        <f t="shared" si="0"/>
        <v>2825344.7180000003</v>
      </c>
      <c r="N11" s="9">
        <f>SUM(N5:N8,N10)</f>
        <v>3576507.9010000001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zoomScale="82" zoomScaleNormal="82" workbookViewId="0">
      <selection activeCell="K16" sqref="K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6384" width="9.140625" style="1"/>
  </cols>
  <sheetData>
    <row r="2" spans="1:14" ht="15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5" x14ac:dyDescent="0.25">
      <c r="A4" s="24" t="s">
        <v>27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15" x14ac:dyDescent="0.25">
      <c r="A5" s="25"/>
      <c r="B5" s="6" t="s">
        <v>16</v>
      </c>
      <c r="C5" s="10">
        <v>3255341.9010000001</v>
      </c>
      <c r="D5" s="10">
        <v>3324812.4440000001</v>
      </c>
      <c r="E5" s="10">
        <v>3299142.9009999996</v>
      </c>
      <c r="F5" s="10">
        <v>2104627.3140000002</v>
      </c>
      <c r="G5" s="10">
        <v>1321557</v>
      </c>
      <c r="H5" s="10">
        <v>1168997.0380000002</v>
      </c>
      <c r="I5" s="10">
        <v>1386982.456</v>
      </c>
      <c r="J5" s="10">
        <v>1379340.8759999999</v>
      </c>
      <c r="K5" s="10">
        <f>472396.608+1130682.246</f>
        <v>1603078.8540000001</v>
      </c>
      <c r="L5" s="10">
        <v>2258640.4529999997</v>
      </c>
      <c r="M5" s="10">
        <v>2758988.4380000001</v>
      </c>
      <c r="N5" s="10">
        <v>3544229.9529999997</v>
      </c>
    </row>
    <row r="6" spans="1:14" ht="15" x14ac:dyDescent="0.25">
      <c r="A6" s="25"/>
      <c r="B6" s="6" t="s">
        <v>17</v>
      </c>
      <c r="C6" s="10">
        <v>86120.1</v>
      </c>
      <c r="D6" s="10">
        <v>107673.177</v>
      </c>
      <c r="E6" s="10">
        <v>96852.676999999996</v>
      </c>
      <c r="F6" s="10">
        <v>82194.532999999996</v>
      </c>
      <c r="G6" s="10">
        <v>50863.332999999999</v>
      </c>
      <c r="H6" s="10">
        <v>71141.25</v>
      </c>
      <c r="I6" s="10">
        <v>76237.688999999998</v>
      </c>
      <c r="J6" s="10">
        <v>72241.578999999998</v>
      </c>
      <c r="K6" s="10">
        <f>1320+55778.055</f>
        <v>57098.055</v>
      </c>
      <c r="L6" s="10">
        <v>84667.005999999994</v>
      </c>
      <c r="M6" s="10">
        <v>98101.962</v>
      </c>
      <c r="N6" s="10">
        <v>102643.25900000001</v>
      </c>
    </row>
    <row r="7" spans="1:14" ht="15" x14ac:dyDescent="0.25">
      <c r="A7" s="25"/>
      <c r="B7" s="6" t="s">
        <v>18</v>
      </c>
      <c r="C7" s="10">
        <v>145994.193</v>
      </c>
      <c r="D7" s="10">
        <v>151096.68</v>
      </c>
      <c r="E7" s="10">
        <v>128554.995</v>
      </c>
      <c r="F7" s="10">
        <v>93237.687999999995</v>
      </c>
      <c r="G7" s="10">
        <v>34632.845000000001</v>
      </c>
      <c r="H7" s="10">
        <v>45222.892</v>
      </c>
      <c r="I7" s="10">
        <v>48717.184999999998</v>
      </c>
      <c r="J7" s="10">
        <v>41783.296000000002</v>
      </c>
      <c r="K7" s="10">
        <f>17987.699+20677.775</f>
        <v>38665.474000000002</v>
      </c>
      <c r="L7" s="10">
        <v>62436.832999999999</v>
      </c>
      <c r="M7" s="10">
        <v>97625.127000000008</v>
      </c>
      <c r="N7" s="10">
        <v>126264.52100000001</v>
      </c>
    </row>
    <row r="8" spans="1:14" ht="15" x14ac:dyDescent="0.25">
      <c r="A8" s="25"/>
      <c r="B8" s="6" t="s">
        <v>19</v>
      </c>
      <c r="C8" s="10">
        <v>52498</v>
      </c>
      <c r="D8" s="10">
        <v>50922</v>
      </c>
      <c r="E8" s="10">
        <v>48498</v>
      </c>
      <c r="F8" s="10">
        <v>32238</v>
      </c>
      <c r="G8" s="10">
        <v>17312</v>
      </c>
      <c r="H8" s="10">
        <v>11122.880999999999</v>
      </c>
      <c r="I8" s="10">
        <v>11661</v>
      </c>
      <c r="J8" s="10">
        <v>60963</v>
      </c>
      <c r="K8" s="10">
        <v>66963</v>
      </c>
      <c r="L8" s="10">
        <v>28617</v>
      </c>
      <c r="M8" s="10">
        <v>40830</v>
      </c>
      <c r="N8" s="10">
        <v>42986</v>
      </c>
    </row>
    <row r="9" spans="1:1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ht="15" x14ac:dyDescent="0.25">
      <c r="A10" s="25"/>
      <c r="B10" s="8"/>
      <c r="C10" s="7">
        <v>2520</v>
      </c>
      <c r="D10" s="7">
        <v>2120</v>
      </c>
      <c r="E10" s="7">
        <v>2120</v>
      </c>
      <c r="F10" s="7">
        <v>1880</v>
      </c>
      <c r="G10" s="7">
        <v>1720</v>
      </c>
      <c r="H10" s="7">
        <v>1000</v>
      </c>
      <c r="I10" s="7">
        <v>1020</v>
      </c>
      <c r="J10" s="7">
        <v>1200</v>
      </c>
      <c r="K10" s="7">
        <v>1540</v>
      </c>
      <c r="L10" s="7">
        <v>2060</v>
      </c>
      <c r="M10" s="7">
        <v>2060</v>
      </c>
      <c r="N10" s="7">
        <v>2300</v>
      </c>
    </row>
    <row r="11" spans="1:14" ht="15" x14ac:dyDescent="0.25">
      <c r="A11" s="29" t="s">
        <v>21</v>
      </c>
      <c r="B11" s="30"/>
      <c r="C11" s="9">
        <f t="shared" ref="C11:M11" si="0">SUM(C5:C8,C10)</f>
        <v>3542474.1940000001</v>
      </c>
      <c r="D11" s="9">
        <f t="shared" si="0"/>
        <v>3636624.3010000004</v>
      </c>
      <c r="E11" s="11">
        <f t="shared" si="0"/>
        <v>3575168.5729999999</v>
      </c>
      <c r="F11" s="11">
        <f t="shared" si="0"/>
        <v>2314177.5350000001</v>
      </c>
      <c r="G11" s="11">
        <f t="shared" si="0"/>
        <v>1426085.1780000001</v>
      </c>
      <c r="H11" s="11">
        <f>SUM(H5:H8,H10)</f>
        <v>1297484.0610000002</v>
      </c>
      <c r="I11" s="11">
        <f>SUM(I5:I8,I10)</f>
        <v>1524618.33</v>
      </c>
      <c r="J11" s="11">
        <f>SUM(J5:J8,J10)</f>
        <v>1555528.7509999999</v>
      </c>
      <c r="K11" s="11">
        <f t="shared" si="0"/>
        <v>1767345.3829999999</v>
      </c>
      <c r="L11" s="11">
        <f t="shared" si="0"/>
        <v>2436421.2919999999</v>
      </c>
      <c r="M11" s="11">
        <f t="shared" si="0"/>
        <v>2997605.5269999998</v>
      </c>
      <c r="N11" s="11">
        <f>SUM(N5:N8,N10)</f>
        <v>3818423.733</v>
      </c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topLeftCell="B1" zoomScale="75" zoomScaleNormal="75" workbookViewId="0">
      <selection activeCell="K16" sqref="K1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85546875" style="1" bestFit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4" width="24.28515625" style="1" customWidth="1"/>
    <col min="15" max="15" width="0" style="14" hidden="1" customWidth="1"/>
    <col min="16" max="16" width="9.140625" style="1"/>
    <col min="17" max="17" width="14.42578125" style="14" bestFit="1" customWidth="1"/>
    <col min="18" max="16384" width="9.140625" style="1"/>
  </cols>
  <sheetData>
    <row r="2" spans="1:17" ht="15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18"/>
      <c r="Q3" s="16"/>
    </row>
    <row r="4" spans="1:17" ht="15" x14ac:dyDescent="0.25">
      <c r="A4" s="24" t="s">
        <v>27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Q4" s="17"/>
    </row>
    <row r="5" spans="1:17" ht="17.25" customHeight="1" x14ac:dyDescent="0.25">
      <c r="A5" s="25"/>
      <c r="B5" s="6" t="s">
        <v>16</v>
      </c>
      <c r="C5" s="10">
        <v>3843018.1620000005</v>
      </c>
      <c r="D5" s="10">
        <v>2940718.3470000001</v>
      </c>
      <c r="E5" s="10">
        <v>2880382.2120000003</v>
      </c>
      <c r="F5" s="10">
        <v>2004295.345</v>
      </c>
      <c r="G5" s="10">
        <v>1587558.91</v>
      </c>
      <c r="H5" s="10">
        <v>1204368.5279999999</v>
      </c>
      <c r="I5" s="10">
        <v>1469408.574</v>
      </c>
      <c r="J5" s="10">
        <v>1406679.7540000002</v>
      </c>
      <c r="K5" s="10">
        <v>1730805.3940000001</v>
      </c>
      <c r="L5" s="10">
        <v>2196226.3659999999</v>
      </c>
      <c r="M5" s="10">
        <v>2528331.443</v>
      </c>
      <c r="N5" s="10">
        <v>3020126.389</v>
      </c>
      <c r="O5" s="14">
        <f>N5/M5</f>
        <v>1.1945136375856082</v>
      </c>
      <c r="Q5" s="13">
        <f>AVERAGE(C5:N5)</f>
        <v>2234326.618666667</v>
      </c>
    </row>
    <row r="6" spans="1:17" ht="17.25" customHeight="1" x14ac:dyDescent="0.25">
      <c r="A6" s="25"/>
      <c r="B6" s="6" t="s">
        <v>17</v>
      </c>
      <c r="C6" s="10">
        <v>89533.036999999997</v>
      </c>
      <c r="D6" s="10">
        <v>85345.343999999997</v>
      </c>
      <c r="E6" s="10">
        <v>83631.679999999993</v>
      </c>
      <c r="F6" s="10">
        <v>74521.328999999998</v>
      </c>
      <c r="G6" s="10">
        <v>54497.357000000004</v>
      </c>
      <c r="H6" s="10">
        <v>66962.654999999999</v>
      </c>
      <c r="I6" s="10">
        <v>89148.71</v>
      </c>
      <c r="J6" s="10">
        <v>82664.373000000007</v>
      </c>
      <c r="K6" s="10">
        <v>71340.562000000005</v>
      </c>
      <c r="L6" s="10">
        <v>95599.384000000005</v>
      </c>
      <c r="M6" s="10">
        <v>93945.164000000004</v>
      </c>
      <c r="N6" s="10">
        <v>99968.123000000007</v>
      </c>
      <c r="O6" s="14">
        <f t="shared" ref="O6:O8" si="0">N6/M6</f>
        <v>1.0641114320690312</v>
      </c>
      <c r="Q6" s="13">
        <f t="shared" ref="Q6:Q10" si="1">AVERAGE(C6:N6)</f>
        <v>82263.143166666661</v>
      </c>
    </row>
    <row r="7" spans="1:17" ht="17.25" customHeight="1" x14ac:dyDescent="0.25">
      <c r="A7" s="25"/>
      <c r="B7" s="6" t="s">
        <v>18</v>
      </c>
      <c r="C7" s="10">
        <v>143625.36499999999</v>
      </c>
      <c r="D7" s="10">
        <v>102782.11</v>
      </c>
      <c r="E7" s="10">
        <v>138059.60200000001</v>
      </c>
      <c r="F7" s="10">
        <v>74046.668000000005</v>
      </c>
      <c r="G7" s="10">
        <v>56085.637000000002</v>
      </c>
      <c r="H7" s="10">
        <v>64921.97</v>
      </c>
      <c r="I7" s="10">
        <v>43858.161</v>
      </c>
      <c r="J7" s="10">
        <v>38839.510999999999</v>
      </c>
      <c r="K7" s="10">
        <v>36559.061000000002</v>
      </c>
      <c r="L7" s="10">
        <v>53892.519</v>
      </c>
      <c r="M7" s="10">
        <v>64883.803999999996</v>
      </c>
      <c r="N7" s="10">
        <v>77419.942999999999</v>
      </c>
      <c r="O7" s="14">
        <f t="shared" si="0"/>
        <v>1.1932090633896866</v>
      </c>
      <c r="Q7" s="13">
        <f t="shared" si="1"/>
        <v>74581.195916666664</v>
      </c>
    </row>
    <row r="8" spans="1:17" ht="17.25" customHeight="1" x14ac:dyDescent="0.25">
      <c r="A8" s="25"/>
      <c r="B8" s="6" t="s">
        <v>19</v>
      </c>
      <c r="C8" s="10">
        <v>41885</v>
      </c>
      <c r="D8" s="10">
        <v>49545.2</v>
      </c>
      <c r="E8" s="10">
        <v>41387.800000000003</v>
      </c>
      <c r="F8" s="10">
        <v>32039</v>
      </c>
      <c r="G8" s="10">
        <v>42919</v>
      </c>
      <c r="H8" s="10">
        <v>13433</v>
      </c>
      <c r="I8" s="10">
        <v>12783</v>
      </c>
      <c r="J8" s="10">
        <v>14032</v>
      </c>
      <c r="K8" s="10">
        <v>15933</v>
      </c>
      <c r="L8" s="10">
        <v>24016.6</v>
      </c>
      <c r="M8" s="10">
        <v>82422.460000000006</v>
      </c>
      <c r="N8" s="10">
        <v>38905.980000000003</v>
      </c>
      <c r="O8" s="14">
        <f t="shared" si="0"/>
        <v>0.47203128855896803</v>
      </c>
      <c r="Q8" s="13">
        <f t="shared" si="1"/>
        <v>34108.503333333334</v>
      </c>
    </row>
    <row r="9" spans="1:17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Q9" s="13"/>
    </row>
    <row r="10" spans="1:17" ht="15" x14ac:dyDescent="0.25">
      <c r="A10" s="25"/>
      <c r="B10" s="8"/>
      <c r="C10" s="7">
        <v>2340</v>
      </c>
      <c r="D10" s="7">
        <v>2180</v>
      </c>
      <c r="E10" s="7">
        <v>2140</v>
      </c>
      <c r="F10" s="7">
        <v>1780</v>
      </c>
      <c r="G10" s="7">
        <v>1600</v>
      </c>
      <c r="H10" s="7">
        <v>940</v>
      </c>
      <c r="I10" s="7">
        <v>1140</v>
      </c>
      <c r="J10" s="7">
        <v>1400</v>
      </c>
      <c r="K10" s="7">
        <v>1800</v>
      </c>
      <c r="L10" s="7">
        <v>2260</v>
      </c>
      <c r="M10" s="7">
        <v>2580</v>
      </c>
      <c r="N10" s="7">
        <v>2880</v>
      </c>
      <c r="O10" s="14">
        <f>N10/M10</f>
        <v>1.1162790697674418</v>
      </c>
      <c r="Q10" s="13">
        <f t="shared" si="1"/>
        <v>1920</v>
      </c>
    </row>
    <row r="11" spans="1:17" ht="15" x14ac:dyDescent="0.25">
      <c r="A11" s="29" t="s">
        <v>21</v>
      </c>
      <c r="B11" s="30"/>
      <c r="C11" s="9">
        <f t="shared" ref="C11:M11" si="2">SUM(C5:C8,C10)</f>
        <v>4120401.5640000002</v>
      </c>
      <c r="D11" s="9">
        <f t="shared" si="2"/>
        <v>3180571.0010000002</v>
      </c>
      <c r="E11" s="11">
        <f t="shared" si="2"/>
        <v>3145601.2940000002</v>
      </c>
      <c r="F11" s="11">
        <f t="shared" si="2"/>
        <v>2186682.3419999997</v>
      </c>
      <c r="G11" s="11">
        <f t="shared" si="2"/>
        <v>1742660.9040000001</v>
      </c>
      <c r="H11" s="11">
        <f>SUM(H5:H8,H10)</f>
        <v>1350626.1529999999</v>
      </c>
      <c r="I11" s="11">
        <f>SUM(I5:I8,I10)</f>
        <v>1616338.4450000001</v>
      </c>
      <c r="J11" s="11">
        <f>SUM(J5:J8,J10)</f>
        <v>1543615.638</v>
      </c>
      <c r="K11" s="11">
        <f t="shared" si="2"/>
        <v>1856438.017</v>
      </c>
      <c r="L11" s="11">
        <f t="shared" si="2"/>
        <v>2371994.8689999999</v>
      </c>
      <c r="M11" s="11">
        <f t="shared" si="2"/>
        <v>2772162.8709999998</v>
      </c>
      <c r="N11" s="12">
        <f>SUM(N5:N8,N10)</f>
        <v>3239300.4350000001</v>
      </c>
      <c r="Q11" s="17"/>
    </row>
    <row r="12" spans="1:17" ht="22.5" customHeight="1" x14ac:dyDescent="0.25">
      <c r="Q12" s="17"/>
    </row>
    <row r="13" spans="1:17" ht="22.5" customHeight="1" x14ac:dyDescent="0.25">
      <c r="Q13" s="17"/>
    </row>
  </sheetData>
  <mergeCells count="5">
    <mergeCell ref="A2:N2"/>
    <mergeCell ref="A4:A10"/>
    <mergeCell ref="B4:N4"/>
    <mergeCell ref="B9:N9"/>
    <mergeCell ref="A11:B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"/>
  <sheetViews>
    <sheetView topLeftCell="B1" zoomScale="75" zoomScaleNormal="75" workbookViewId="0">
      <selection activeCell="W10" sqref="W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7.85546875" style="1" bestFit="1" customWidth="1"/>
    <col min="6" max="6" width="15.85546875" style="1" customWidth="1"/>
    <col min="7" max="7" width="15.85546875" style="1" hidden="1" customWidth="1"/>
    <col min="8" max="8" width="17.85546875" style="1" customWidth="1"/>
    <col min="9" max="9" width="17.85546875" style="1" hidden="1" customWidth="1"/>
    <col min="10" max="10" width="18.42578125" style="1" customWidth="1"/>
    <col min="11" max="11" width="18.42578125" style="1" hidden="1" customWidth="1"/>
    <col min="12" max="12" width="19.85546875" style="1" customWidth="1"/>
    <col min="13" max="13" width="19.85546875" style="1" hidden="1" customWidth="1"/>
    <col min="14" max="14" width="21" style="1" customWidth="1"/>
    <col min="15" max="15" width="21" style="1" hidden="1" customWidth="1"/>
    <col min="16" max="16" width="22.140625" style="1" customWidth="1"/>
    <col min="17" max="17" width="22.140625" style="1" hidden="1" customWidth="1"/>
    <col min="18" max="18" width="22.42578125" style="1" customWidth="1"/>
    <col min="19" max="19" width="22.42578125" style="1" hidden="1" customWidth="1"/>
    <col min="20" max="20" width="24.28515625" style="1" customWidth="1"/>
    <col min="21" max="21" width="24.28515625" style="1" hidden="1" customWidth="1"/>
    <col min="22" max="22" width="24.28515625" style="1" customWidth="1"/>
    <col min="23" max="23" width="9.140625" style="17"/>
    <col min="24" max="16384" width="9.140625" style="1"/>
  </cols>
  <sheetData>
    <row r="2" spans="1:23" ht="15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3" s="5" customFormat="1" ht="28.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 t="s">
        <v>9</v>
      </c>
      <c r="O3" s="4"/>
      <c r="P3" s="4" t="s">
        <v>10</v>
      </c>
      <c r="Q3" s="4"/>
      <c r="R3" s="4" t="s">
        <v>11</v>
      </c>
      <c r="S3" s="4"/>
      <c r="T3" s="4" t="s">
        <v>12</v>
      </c>
      <c r="U3" s="4"/>
      <c r="V3" s="4" t="s">
        <v>13</v>
      </c>
      <c r="W3" s="16"/>
    </row>
    <row r="4" spans="1:23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8"/>
    </row>
    <row r="5" spans="1:23" ht="17.25" customHeight="1" x14ac:dyDescent="0.25">
      <c r="A5" s="25"/>
      <c r="B5" s="6" t="s">
        <v>16</v>
      </c>
      <c r="C5" s="10">
        <v>2940059.9419999998</v>
      </c>
      <c r="D5" s="10">
        <v>2731422.3769999999</v>
      </c>
      <c r="E5" s="10">
        <v>2661966.8559999997</v>
      </c>
      <c r="F5" s="10">
        <v>2199191.227</v>
      </c>
      <c r="G5" s="10">
        <v>0.79207833015248552</v>
      </c>
      <c r="H5" s="10">
        <v>1637198.2109999999</v>
      </c>
      <c r="I5" s="10">
        <v>0.75862918875873397</v>
      </c>
      <c r="J5" s="10">
        <v>1037232.819</v>
      </c>
      <c r="K5" s="7">
        <v>1.2200655694981761</v>
      </c>
      <c r="L5" s="10">
        <v>1219649.044</v>
      </c>
      <c r="M5" s="10">
        <v>0.95731015790302598</v>
      </c>
      <c r="N5" s="10">
        <v>1236512.943</v>
      </c>
      <c r="O5" s="10">
        <v>1.2304189273203969</v>
      </c>
      <c r="P5" s="10">
        <v>1461656.585</v>
      </c>
      <c r="Q5" s="10">
        <v>1.2689042763637237</v>
      </c>
      <c r="R5" s="10">
        <v>2053858.3390000002</v>
      </c>
      <c r="S5" s="10">
        <v>1.1512162325984934</v>
      </c>
      <c r="T5" s="10">
        <v>2479278.3820000002</v>
      </c>
      <c r="U5" s="10">
        <v>1.1945136375856082</v>
      </c>
      <c r="V5" s="10">
        <v>3351428.0159999998</v>
      </c>
      <c r="W5" s="17">
        <f>'2021'!C5/'2020'!V5</f>
        <v>1.0611698118000099</v>
      </c>
    </row>
    <row r="6" spans="1:23" ht="17.25" customHeight="1" x14ac:dyDescent="0.25">
      <c r="A6" s="25"/>
      <c r="B6" s="6" t="s">
        <v>17</v>
      </c>
      <c r="C6" s="10">
        <v>77060.842999999993</v>
      </c>
      <c r="D6" s="10">
        <v>89352.164999999994</v>
      </c>
      <c r="E6" s="10">
        <v>98841.783999999985</v>
      </c>
      <c r="F6" s="10">
        <v>46993.670000000006</v>
      </c>
      <c r="G6" s="10">
        <v>0.73129878024585426</v>
      </c>
      <c r="H6" s="10">
        <v>105838.98</v>
      </c>
      <c r="I6" s="10">
        <v>1.2287321566805522</v>
      </c>
      <c r="J6" s="10">
        <v>48745.243000000002</v>
      </c>
      <c r="K6" s="7">
        <v>1.3313198229669956</v>
      </c>
      <c r="L6" s="10">
        <v>51526.248</v>
      </c>
      <c r="M6" s="10">
        <v>0.92726381570748473</v>
      </c>
      <c r="N6" s="10">
        <v>23796.303</v>
      </c>
      <c r="O6" s="10">
        <v>0.86301461453049433</v>
      </c>
      <c r="P6" s="10">
        <v>55547.034999999996</v>
      </c>
      <c r="Q6" s="10">
        <v>1.3400424852274082</v>
      </c>
      <c r="R6" s="10">
        <v>76440.87000000001</v>
      </c>
      <c r="S6" s="10">
        <v>0.98269633201820628</v>
      </c>
      <c r="T6" s="10">
        <v>70672.706000000006</v>
      </c>
      <c r="U6" s="10">
        <v>1.0641114320690312</v>
      </c>
      <c r="V6" s="10">
        <v>87219.631999999998</v>
      </c>
      <c r="W6" s="17">
        <f>'2021'!C6/'2020'!V6</f>
        <v>0.78680461527285517</v>
      </c>
    </row>
    <row r="7" spans="1:23" ht="17.25" customHeight="1" x14ac:dyDescent="0.25">
      <c r="A7" s="25"/>
      <c r="B7" s="6" t="s">
        <v>18</v>
      </c>
      <c r="C7" s="10">
        <v>89691.585000000006</v>
      </c>
      <c r="D7" s="10">
        <v>89486.241999999998</v>
      </c>
      <c r="E7" s="15">
        <v>85723.057000000001</v>
      </c>
      <c r="F7" s="10">
        <v>63407.404000000002</v>
      </c>
      <c r="G7" s="10">
        <v>0.75743633731095095</v>
      </c>
      <c r="H7" s="10">
        <v>23402.462</v>
      </c>
      <c r="I7" s="10">
        <v>1.1575507290752531</v>
      </c>
      <c r="J7" s="10">
        <v>22226.848999999998</v>
      </c>
      <c r="K7" s="7">
        <v>0.67555191254978864</v>
      </c>
      <c r="L7" s="10">
        <v>25251.392</v>
      </c>
      <c r="M7" s="10">
        <v>0.88557089751209583</v>
      </c>
      <c r="N7" s="10">
        <v>34909.468000000001</v>
      </c>
      <c r="O7" s="10">
        <v>0.94128530608946137</v>
      </c>
      <c r="P7" s="10">
        <v>32608.01</v>
      </c>
      <c r="Q7" s="10">
        <v>1.4741220787919034</v>
      </c>
      <c r="R7" s="10">
        <v>57668.584000000003</v>
      </c>
      <c r="S7" s="10">
        <v>1.2039482511478077</v>
      </c>
      <c r="T7" s="10">
        <v>58075.065999999999</v>
      </c>
      <c r="U7" s="10">
        <v>1.1932090633896866</v>
      </c>
      <c r="V7" s="10">
        <v>100535.34</v>
      </c>
      <c r="W7" s="17">
        <f>'2021'!C7/'2020'!V7</f>
        <v>1.1861163547067131</v>
      </c>
    </row>
    <row r="8" spans="1:23" ht="17.25" customHeight="1" x14ac:dyDescent="0.25">
      <c r="A8" s="25"/>
      <c r="B8" s="6" t="s">
        <v>19</v>
      </c>
      <c r="C8" s="10">
        <v>40385</v>
      </c>
      <c r="D8" s="10">
        <v>51619</v>
      </c>
      <c r="E8" s="15">
        <v>33091</v>
      </c>
      <c r="F8" s="10">
        <v>36309</v>
      </c>
      <c r="G8" s="10">
        <v>1.3395861294047879</v>
      </c>
      <c r="H8" s="10">
        <v>30264</v>
      </c>
      <c r="I8" s="10">
        <v>0.31298492509145132</v>
      </c>
      <c r="J8" s="10">
        <v>20793.3</v>
      </c>
      <c r="K8" s="7">
        <v>0.95161170252363581</v>
      </c>
      <c r="L8" s="10">
        <v>16317</v>
      </c>
      <c r="M8" s="10">
        <v>1.0977078932957836</v>
      </c>
      <c r="N8" s="10">
        <v>16774.073</v>
      </c>
      <c r="O8" s="10">
        <v>1.1354760547320411</v>
      </c>
      <c r="P8" s="10">
        <v>15483.189</v>
      </c>
      <c r="Q8" s="10">
        <v>1.5073495261407142</v>
      </c>
      <c r="R8" s="10">
        <v>25666.697</v>
      </c>
      <c r="S8" s="10">
        <v>3.4318954389880338</v>
      </c>
      <c r="T8" s="10">
        <v>30917.113000000001</v>
      </c>
      <c r="U8" s="10">
        <v>0.47203128855896803</v>
      </c>
      <c r="V8" s="10">
        <v>37118.601000000002</v>
      </c>
      <c r="W8" s="17">
        <f>'2021'!C8/'2020'!V8</f>
        <v>1.2102997631834238</v>
      </c>
    </row>
    <row r="9" spans="1:23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</row>
    <row r="10" spans="1:23" ht="15" x14ac:dyDescent="0.25">
      <c r="A10" s="25"/>
      <c r="B10" s="8"/>
      <c r="C10" s="7">
        <v>2800</v>
      </c>
      <c r="D10" s="7">
        <v>2620</v>
      </c>
      <c r="E10" s="7">
        <v>2320</v>
      </c>
      <c r="F10" s="7">
        <v>2216.6</v>
      </c>
      <c r="G10" s="7">
        <v>0.898876404494382</v>
      </c>
      <c r="H10" s="7">
        <v>1603.4</v>
      </c>
      <c r="I10" s="7">
        <v>0.58750000000000002</v>
      </c>
      <c r="J10" s="7">
        <v>1260</v>
      </c>
      <c r="K10" s="7">
        <v>1.2127659574468086</v>
      </c>
      <c r="L10" s="7">
        <v>1300</v>
      </c>
      <c r="M10" s="7">
        <v>1.2280701754385965</v>
      </c>
      <c r="N10" s="7">
        <v>1240</v>
      </c>
      <c r="O10" s="7">
        <v>1.2857142857142858</v>
      </c>
      <c r="P10" s="7">
        <v>1420</v>
      </c>
      <c r="Q10" s="7">
        <v>1.2555555555555555</v>
      </c>
      <c r="R10" s="7">
        <v>1660</v>
      </c>
      <c r="S10" s="7">
        <v>1.1415929203539823</v>
      </c>
      <c r="T10" s="7">
        <v>1740</v>
      </c>
      <c r="U10" s="7">
        <v>1.1162790697674418</v>
      </c>
      <c r="V10" s="7">
        <v>2560</v>
      </c>
      <c r="W10" s="17">
        <f>'2021'!C10/'2020'!V10</f>
        <v>0.9453125</v>
      </c>
    </row>
    <row r="11" spans="1:23" ht="15" x14ac:dyDescent="0.25">
      <c r="A11" s="29" t="s">
        <v>21</v>
      </c>
      <c r="B11" s="30"/>
      <c r="C11" s="9">
        <f t="shared" ref="C11:T11" si="0">SUM(C5:C8,C10)</f>
        <v>3149997.3699999996</v>
      </c>
      <c r="D11" s="9">
        <f t="shared" si="0"/>
        <v>2964499.784</v>
      </c>
      <c r="E11" s="11">
        <f t="shared" si="0"/>
        <v>2881942.6969999997</v>
      </c>
      <c r="F11" s="11">
        <f t="shared" si="0"/>
        <v>2348117.9010000001</v>
      </c>
      <c r="G11" s="11"/>
      <c r="H11" s="11">
        <f t="shared" si="0"/>
        <v>1798307.0529999998</v>
      </c>
      <c r="I11" s="11"/>
      <c r="J11" s="11">
        <f>SUM(J5:J8,J10)</f>
        <v>1130258.2109999999</v>
      </c>
      <c r="K11" s="11"/>
      <c r="L11" s="11">
        <f>SUM(L5:L8,L10)</f>
        <v>1314043.6839999999</v>
      </c>
      <c r="M11" s="11"/>
      <c r="N11" s="11">
        <f>SUM(N5:N8,N10)</f>
        <v>1313232.7870000002</v>
      </c>
      <c r="O11" s="11"/>
      <c r="P11" s="11">
        <f t="shared" si="0"/>
        <v>1566714.8189999999</v>
      </c>
      <c r="Q11" s="11"/>
      <c r="R11" s="11">
        <f t="shared" si="0"/>
        <v>2215294.4900000002</v>
      </c>
      <c r="S11" s="11"/>
      <c r="T11" s="11">
        <f t="shared" si="0"/>
        <v>2640683.2670000005</v>
      </c>
      <c r="U11" s="11"/>
      <c r="V11" s="12">
        <f>SUM(V5:V8,V10)</f>
        <v>3578861.5889999997</v>
      </c>
    </row>
  </sheetData>
  <mergeCells count="5">
    <mergeCell ref="A2:V2"/>
    <mergeCell ref="A4:A10"/>
    <mergeCell ref="B4:V4"/>
    <mergeCell ref="B9:V9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"/>
  <sheetViews>
    <sheetView zoomScale="70" zoomScaleNormal="70" workbookViewId="0">
      <selection activeCell="AH10" sqref="AH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" style="1" hidden="1" customWidth="1"/>
    <col min="5" max="5" width="16.7109375" style="1" customWidth="1"/>
    <col min="6" max="6" width="16.7109375" style="1" hidden="1" customWidth="1"/>
    <col min="7" max="7" width="17.85546875" style="1" bestFit="1" customWidth="1"/>
    <col min="8" max="8" width="17.85546875" style="1" hidden="1" customWidth="1"/>
    <col min="9" max="9" width="15.85546875" style="1" customWidth="1"/>
    <col min="10" max="11" width="15.85546875" style="1" hidden="1" customWidth="1"/>
    <col min="12" max="12" width="17.85546875" style="1" customWidth="1"/>
    <col min="13" max="14" width="17.85546875" style="1" hidden="1" customWidth="1"/>
    <col min="15" max="15" width="18.42578125" style="1" customWidth="1"/>
    <col min="16" max="17" width="18.42578125" style="1" hidden="1" customWidth="1"/>
    <col min="18" max="18" width="19.85546875" style="1" customWidth="1"/>
    <col min="19" max="20" width="19.85546875" style="1" hidden="1" customWidth="1"/>
    <col min="21" max="21" width="21" style="1" customWidth="1"/>
    <col min="22" max="23" width="21" style="1" hidden="1" customWidth="1"/>
    <col min="24" max="24" width="22.140625" style="1" customWidth="1"/>
    <col min="25" max="26" width="22.140625" style="1" hidden="1" customWidth="1"/>
    <col min="27" max="27" width="22.42578125" style="1" customWidth="1"/>
    <col min="28" max="29" width="22.42578125" style="1" hidden="1" customWidth="1"/>
    <col min="30" max="30" width="24.28515625" style="1" customWidth="1"/>
    <col min="31" max="32" width="24.28515625" style="1" hidden="1" customWidth="1"/>
    <col min="33" max="33" width="24.28515625" style="1" customWidth="1"/>
    <col min="34" max="34" width="9.140625" style="17"/>
    <col min="35" max="16384" width="9.140625" style="1"/>
  </cols>
  <sheetData>
    <row r="2" spans="1:34" ht="15" x14ac:dyDescent="0.25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4" s="5" customFormat="1" ht="28.5" x14ac:dyDescent="0.25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4"/>
      <c r="L3" s="4" t="s">
        <v>6</v>
      </c>
      <c r="M3" s="4"/>
      <c r="N3" s="4"/>
      <c r="O3" s="4" t="s">
        <v>7</v>
      </c>
      <c r="P3" s="4"/>
      <c r="Q3" s="4"/>
      <c r="R3" s="4" t="s">
        <v>8</v>
      </c>
      <c r="S3" s="4"/>
      <c r="T3" s="4"/>
      <c r="U3" s="4" t="s">
        <v>9</v>
      </c>
      <c r="V3" s="4"/>
      <c r="W3" s="4"/>
      <c r="X3" s="4" t="s">
        <v>10</v>
      </c>
      <c r="Y3" s="4"/>
      <c r="Z3" s="4"/>
      <c r="AA3" s="4" t="s">
        <v>11</v>
      </c>
      <c r="AB3" s="4"/>
      <c r="AC3" s="4"/>
      <c r="AD3" s="4" t="s">
        <v>12</v>
      </c>
      <c r="AE3" s="4"/>
      <c r="AF3" s="4"/>
      <c r="AG3" s="4" t="s">
        <v>13</v>
      </c>
      <c r="AH3" s="16"/>
    </row>
    <row r="4" spans="1:34" ht="15" x14ac:dyDescent="0.25">
      <c r="A4" s="24" t="s">
        <v>32</v>
      </c>
      <c r="B4" s="26" t="s">
        <v>14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8"/>
    </row>
    <row r="5" spans="1:34" ht="17.25" customHeight="1" x14ac:dyDescent="0.25">
      <c r="A5" s="25"/>
      <c r="B5" s="6" t="s">
        <v>16</v>
      </c>
      <c r="C5" s="10">
        <v>3556434.2370000002</v>
      </c>
      <c r="D5" s="10">
        <v>0.92903628867577692</v>
      </c>
      <c r="E5" s="10">
        <v>3396584.0599999996</v>
      </c>
      <c r="F5" s="10">
        <v>0.97457166581600418</v>
      </c>
      <c r="G5" s="10">
        <v>3027573.3590000002</v>
      </c>
      <c r="H5" s="10">
        <v>0.82615274568242036</v>
      </c>
      <c r="I5" s="10">
        <v>1918456.6069999998</v>
      </c>
      <c r="J5" s="10"/>
      <c r="K5" s="10">
        <v>0.74445468447660368</v>
      </c>
      <c r="L5" s="10">
        <v>1545925.841</v>
      </c>
      <c r="M5" s="10"/>
      <c r="N5" s="10">
        <v>0.63354138309646624</v>
      </c>
      <c r="O5" s="10">
        <v>952755.80500000005</v>
      </c>
      <c r="P5" s="7"/>
      <c r="Q5" s="7">
        <v>1.1758681577159005</v>
      </c>
      <c r="R5" s="10">
        <v>1204133.493</v>
      </c>
      <c r="S5" s="10"/>
      <c r="T5" s="10">
        <v>1.0138268455855897</v>
      </c>
      <c r="U5" s="10">
        <v>1349769.5589999999</v>
      </c>
      <c r="V5" s="10"/>
      <c r="W5" s="10">
        <v>1.1820794867328777</v>
      </c>
      <c r="X5" s="10">
        <v>1738411.0019999999</v>
      </c>
      <c r="Y5" s="10"/>
      <c r="Z5" s="10">
        <v>1.4051579283925986</v>
      </c>
      <c r="AA5" s="10">
        <v>2092733.7779999999</v>
      </c>
      <c r="AB5" s="10"/>
      <c r="AC5" s="10">
        <v>1.2071321253865699</v>
      </c>
      <c r="AD5" s="10">
        <v>2647763.253</v>
      </c>
      <c r="AE5" s="10"/>
      <c r="AF5" s="10">
        <v>1.3517755974205883</v>
      </c>
      <c r="AG5" s="10">
        <v>3787004.8990000002</v>
      </c>
      <c r="AH5" s="17">
        <f>'2022'!D5/'2021'!AG5</f>
        <v>0.97522302914771053</v>
      </c>
    </row>
    <row r="6" spans="1:34" ht="17.25" customHeight="1" x14ac:dyDescent="0.25">
      <c r="A6" s="25"/>
      <c r="B6" s="6" t="s">
        <v>17</v>
      </c>
      <c r="C6" s="10">
        <v>68624.809000000008</v>
      </c>
      <c r="D6" s="10">
        <v>1.1595015253077363</v>
      </c>
      <c r="E6" s="10">
        <v>78753.380999999994</v>
      </c>
      <c r="F6" s="10">
        <v>1.106204690171749</v>
      </c>
      <c r="G6" s="10">
        <v>85695.54</v>
      </c>
      <c r="H6" s="10">
        <v>0.47544336107895435</v>
      </c>
      <c r="I6" s="10">
        <v>77384.91</v>
      </c>
      <c r="J6" s="10"/>
      <c r="K6" s="10">
        <v>2.2521965192333346</v>
      </c>
      <c r="L6" s="10">
        <v>44657.514999999999</v>
      </c>
      <c r="M6" s="10"/>
      <c r="N6" s="10">
        <v>0.46056040033643564</v>
      </c>
      <c r="O6" s="10">
        <v>58820.089</v>
      </c>
      <c r="P6" s="7"/>
      <c r="Q6" s="7">
        <v>1.057051823497936</v>
      </c>
      <c r="R6" s="10">
        <v>63814.179000000004</v>
      </c>
      <c r="S6" s="10"/>
      <c r="T6" s="10">
        <v>0.46182875570524756</v>
      </c>
      <c r="U6" s="10">
        <v>63427.667000000001</v>
      </c>
      <c r="V6" s="10"/>
      <c r="W6" s="10">
        <v>2.3342716303452682</v>
      </c>
      <c r="X6" s="10">
        <v>58831.254000000001</v>
      </c>
      <c r="Y6" s="10"/>
      <c r="Z6" s="10">
        <v>1.3761467196223887</v>
      </c>
      <c r="AA6" s="10">
        <v>73433.975000000006</v>
      </c>
      <c r="AB6" s="10"/>
      <c r="AC6" s="10">
        <v>0.92454083790516772</v>
      </c>
      <c r="AD6" s="10">
        <v>80894.650999999998</v>
      </c>
      <c r="AE6" s="10"/>
      <c r="AF6" s="10">
        <v>1.2341346035342129</v>
      </c>
      <c r="AG6" s="10">
        <v>91128.473999999987</v>
      </c>
      <c r="AH6" s="17">
        <f>'2022'!D6/'2021'!AG6</f>
        <v>1.0161804092099689</v>
      </c>
    </row>
    <row r="7" spans="1:34" ht="17.25" customHeight="1" x14ac:dyDescent="0.25">
      <c r="A7" s="25"/>
      <c r="B7" s="6" t="s">
        <v>18</v>
      </c>
      <c r="C7" s="10">
        <v>119246.611</v>
      </c>
      <c r="D7" s="10">
        <v>0.99771056560099802</v>
      </c>
      <c r="E7" s="10">
        <v>106312.497</v>
      </c>
      <c r="F7" s="10">
        <v>0.95794677577364351</v>
      </c>
      <c r="G7" s="15">
        <v>88283.870999999999</v>
      </c>
      <c r="H7" s="15">
        <v>0.73967735425021064</v>
      </c>
      <c r="I7" s="10">
        <v>56027.565999999999</v>
      </c>
      <c r="J7" s="10"/>
      <c r="K7" s="10">
        <v>0.36908090417958128</v>
      </c>
      <c r="L7" s="10">
        <v>31916.196</v>
      </c>
      <c r="M7" s="10"/>
      <c r="N7" s="10">
        <v>0.94976541357058919</v>
      </c>
      <c r="O7" s="10">
        <v>28579.726999999999</v>
      </c>
      <c r="P7" s="7"/>
      <c r="Q7" s="7">
        <v>1.1360761032749178</v>
      </c>
      <c r="R7" s="10">
        <v>38977.696000000004</v>
      </c>
      <c r="S7" s="10"/>
      <c r="T7" s="10">
        <v>1.3824769739426643</v>
      </c>
      <c r="U7" s="10">
        <v>39207.677000000003</v>
      </c>
      <c r="V7" s="10"/>
      <c r="W7" s="10">
        <v>0.93407352985155767</v>
      </c>
      <c r="X7" s="10">
        <v>66974.066999999995</v>
      </c>
      <c r="Y7" s="10"/>
      <c r="Z7" s="10">
        <v>1.7685404291767577</v>
      </c>
      <c r="AA7" s="10">
        <v>61208.404999999999</v>
      </c>
      <c r="AB7" s="10"/>
      <c r="AC7" s="10">
        <v>1.0070485864539347</v>
      </c>
      <c r="AD7" s="10">
        <v>77487.773000000001</v>
      </c>
      <c r="AE7" s="10"/>
      <c r="AF7" s="10">
        <v>1.7311274342761831</v>
      </c>
      <c r="AG7" s="10">
        <v>110147.07</v>
      </c>
      <c r="AH7" s="17">
        <f>'2022'!D7/'2021'!AG7</f>
        <v>0.93015760655276625</v>
      </c>
    </row>
    <row r="8" spans="1:34" ht="17.25" customHeight="1" x14ac:dyDescent="0.25">
      <c r="A8" s="25"/>
      <c r="B8" s="6" t="s">
        <v>19</v>
      </c>
      <c r="C8" s="10">
        <v>44924.633999999998</v>
      </c>
      <c r="D8" s="10">
        <v>1.2781725888324873</v>
      </c>
      <c r="E8" s="10">
        <v>53705.544000000002</v>
      </c>
      <c r="F8" s="10">
        <v>0.64106239950405863</v>
      </c>
      <c r="G8" s="15">
        <v>40710</v>
      </c>
      <c r="H8" s="15">
        <v>1.0972469855852045</v>
      </c>
      <c r="I8" s="10">
        <v>39467.546000000002</v>
      </c>
      <c r="J8" s="10"/>
      <c r="K8" s="10">
        <v>0.83351235230934484</v>
      </c>
      <c r="L8" s="10">
        <v>23853.328000000001</v>
      </c>
      <c r="M8" s="10"/>
      <c r="N8" s="10">
        <v>0.68706383822363204</v>
      </c>
      <c r="O8" s="10">
        <v>17219.917000000001</v>
      </c>
      <c r="P8" s="7"/>
      <c r="Q8" s="7">
        <v>0.78472392549523162</v>
      </c>
      <c r="R8" s="10">
        <v>14301.112999999999</v>
      </c>
      <c r="S8" s="10"/>
      <c r="T8" s="10">
        <v>1.0280120732977875</v>
      </c>
      <c r="U8" s="10">
        <v>16534.662</v>
      </c>
      <c r="V8" s="10"/>
      <c r="W8" s="10">
        <v>0.92304290079100049</v>
      </c>
      <c r="X8" s="10">
        <v>30178.594000000001</v>
      </c>
      <c r="Y8" s="10"/>
      <c r="Z8" s="10">
        <v>1.6577138598514816</v>
      </c>
      <c r="AA8" s="10">
        <v>28305.091</v>
      </c>
      <c r="AB8" s="10"/>
      <c r="AC8" s="10">
        <v>1.2045614205832562</v>
      </c>
      <c r="AD8" s="10">
        <v>43218.735000000001</v>
      </c>
      <c r="AE8" s="10"/>
      <c r="AF8" s="10">
        <v>1.2005843171708821</v>
      </c>
      <c r="AG8" s="10">
        <v>46686.962</v>
      </c>
      <c r="AH8" s="17">
        <f>'2022'!D8/'2021'!AG8</f>
        <v>1.1437976623966237</v>
      </c>
    </row>
    <row r="9" spans="1:34" ht="15" x14ac:dyDescent="0.25">
      <c r="A9" s="25"/>
      <c r="B9" s="26" t="s">
        <v>20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8"/>
    </row>
    <row r="10" spans="1:34" ht="15" x14ac:dyDescent="0.25">
      <c r="A10" s="25"/>
      <c r="B10" s="8"/>
      <c r="C10" s="7">
        <v>2420</v>
      </c>
      <c r="D10" s="7">
        <v>0.93571428571428572</v>
      </c>
      <c r="E10" s="7">
        <v>2160</v>
      </c>
      <c r="F10" s="7">
        <v>0.8854961832061069</v>
      </c>
      <c r="G10" s="7">
        <v>2440</v>
      </c>
      <c r="H10" s="7">
        <v>0.95543103448275857</v>
      </c>
      <c r="I10" s="7">
        <v>1660</v>
      </c>
      <c r="J10" s="7"/>
      <c r="K10" s="7">
        <v>0.72336010105567095</v>
      </c>
      <c r="L10" s="7">
        <v>1720</v>
      </c>
      <c r="M10" s="7"/>
      <c r="N10" s="7">
        <v>0.78583011101409506</v>
      </c>
      <c r="O10" s="7">
        <v>1360</v>
      </c>
      <c r="P10" s="7"/>
      <c r="Q10" s="7">
        <v>1.0317460317460319</v>
      </c>
      <c r="R10" s="7">
        <v>1400</v>
      </c>
      <c r="S10" s="7"/>
      <c r="T10" s="7">
        <v>0.9538461538461539</v>
      </c>
      <c r="U10" s="7">
        <v>1400</v>
      </c>
      <c r="V10" s="7"/>
      <c r="W10" s="7">
        <v>1.1451612903225807</v>
      </c>
      <c r="X10" s="7">
        <v>1780</v>
      </c>
      <c r="Y10" s="7"/>
      <c r="Z10" s="7">
        <v>1.1690140845070423</v>
      </c>
      <c r="AA10" s="7">
        <v>1800</v>
      </c>
      <c r="AB10" s="7"/>
      <c r="AC10" s="7">
        <v>1.0481927710843373</v>
      </c>
      <c r="AD10" s="7">
        <v>2360</v>
      </c>
      <c r="AE10" s="7"/>
      <c r="AF10" s="7">
        <v>1.4712643678160919</v>
      </c>
      <c r="AG10" s="7">
        <v>2300</v>
      </c>
      <c r="AH10" s="17">
        <f>'2022'!D10/'2021'!AG10</f>
        <v>0.9652173913043478</v>
      </c>
    </row>
    <row r="11" spans="1:34" ht="15" x14ac:dyDescent="0.25">
      <c r="A11" s="29" t="s">
        <v>21</v>
      </c>
      <c r="B11" s="30"/>
      <c r="C11" s="9">
        <f t="shared" ref="C11:AD11" si="0">SUM(C5:C8,C10)</f>
        <v>3791650.2910000002</v>
      </c>
      <c r="D11" s="19"/>
      <c r="E11" s="20">
        <f t="shared" si="0"/>
        <v>3637515.4819999998</v>
      </c>
      <c r="F11" s="20"/>
      <c r="G11" s="21">
        <f t="shared" si="0"/>
        <v>3244702.77</v>
      </c>
      <c r="H11" s="21"/>
      <c r="I11" s="11">
        <f t="shared" si="0"/>
        <v>2092996.629</v>
      </c>
      <c r="J11" s="11"/>
      <c r="K11" s="11"/>
      <c r="L11" s="11">
        <f t="shared" si="0"/>
        <v>1648072.88</v>
      </c>
      <c r="M11" s="11"/>
      <c r="N11" s="11"/>
      <c r="O11" s="11">
        <f>SUM(O5:O8,O10)</f>
        <v>1058735.5379999999</v>
      </c>
      <c r="P11" s="11"/>
      <c r="Q11" s="11"/>
      <c r="R11" s="11">
        <f>SUM(R5:R8,R10)</f>
        <v>1322626.4809999999</v>
      </c>
      <c r="S11" s="11"/>
      <c r="T11" s="11"/>
      <c r="U11" s="11">
        <f>SUM(U5:U8,U10)</f>
        <v>1470339.5649999997</v>
      </c>
      <c r="V11" s="11"/>
      <c r="W11" s="11"/>
      <c r="X11" s="11">
        <f t="shared" si="0"/>
        <v>1896174.9169999999</v>
      </c>
      <c r="Y11" s="11"/>
      <c r="Z11" s="11"/>
      <c r="AA11" s="11">
        <f t="shared" si="0"/>
        <v>2257481.2489999998</v>
      </c>
      <c r="AB11" s="11"/>
      <c r="AC11" s="11"/>
      <c r="AD11" s="11">
        <f t="shared" si="0"/>
        <v>2851724.412</v>
      </c>
      <c r="AE11" s="11"/>
      <c r="AF11" s="11"/>
      <c r="AG11" s="12">
        <f>SUM(AG5:AG8,AG10)</f>
        <v>4037267.4049999998</v>
      </c>
    </row>
  </sheetData>
  <mergeCells count="5">
    <mergeCell ref="A2:AG2"/>
    <mergeCell ref="A4:A10"/>
    <mergeCell ref="B4:AG4"/>
    <mergeCell ref="B9:AG9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2025-01-23T11:54:11Z</dcterms:modified>
</cp:coreProperties>
</file>