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ts-msk3\ОПЕРАЦИОННЫЙ ДЕПАРТАМЕНТ\Отдел реализации\для сайта\_ТСО\по факту\"/>
    </mc:Choice>
  </mc:AlternateContent>
  <bookViews>
    <workbookView xWindow="450" yWindow="-90" windowWidth="24720" windowHeight="6855" firstSheet="8" activeTab="11"/>
  </bookViews>
  <sheets>
    <sheet name="2013" sheetId="9" state="hidden" r:id="rId1"/>
    <sheet name="2014" sheetId="8" state="hidden" r:id="rId2"/>
    <sheet name="2015 " sheetId="7" state="hidden" r:id="rId3"/>
    <sheet name="2016" sheetId="11" state="hidden" r:id="rId4"/>
    <sheet name="2017" sheetId="12" state="hidden" r:id="rId5"/>
    <sheet name="2018" sheetId="13" state="hidden" r:id="rId6"/>
    <sheet name="2019" sheetId="14" state="hidden" r:id="rId7"/>
    <sheet name="2020" sheetId="15" state="hidden" r:id="rId8"/>
    <sheet name="2021" sheetId="16" r:id="rId9"/>
    <sheet name="2022" sheetId="17" r:id="rId10"/>
    <sheet name="2023" sheetId="18" r:id="rId11"/>
    <sheet name="2024" sheetId="19" r:id="rId12"/>
    <sheet name="2025" sheetId="20" r:id="rId13"/>
  </sheets>
  <externalReferences>
    <externalReference r:id="rId14"/>
  </externalReferences>
  <calcPr calcId="162913"/>
</workbook>
</file>

<file path=xl/calcChain.xml><?xml version="1.0" encoding="utf-8"?>
<calcChain xmlns="http://schemas.openxmlformats.org/spreadsheetml/2006/main">
  <c r="M11" i="20" l="1"/>
  <c r="M12" i="20" s="1"/>
  <c r="L11" i="20"/>
  <c r="L12" i="20" s="1"/>
  <c r="K11" i="20"/>
  <c r="K12" i="20" s="1"/>
  <c r="J11" i="20"/>
  <c r="J12" i="20" s="1"/>
  <c r="I11" i="20"/>
  <c r="I12" i="20" s="1"/>
  <c r="H11" i="20"/>
  <c r="H12" i="20" s="1"/>
  <c r="G11" i="20"/>
  <c r="G12" i="20" s="1"/>
  <c r="F11" i="20"/>
  <c r="F12" i="20" s="1"/>
  <c r="E11" i="20"/>
  <c r="E12" i="20" s="1"/>
  <c r="D11" i="20"/>
  <c r="D12" i="20" s="1"/>
  <c r="C11" i="20"/>
  <c r="C12" i="20" s="1"/>
  <c r="N11" i="20"/>
  <c r="N12" i="20" s="1"/>
  <c r="N10" i="19"/>
  <c r="N8" i="19"/>
  <c r="N7" i="19"/>
  <c r="N6" i="19"/>
  <c r="N5" i="19"/>
  <c r="I11" i="19" l="1"/>
  <c r="N11" i="19" l="1"/>
  <c r="N12" i="19" s="1"/>
  <c r="M11" i="19"/>
  <c r="M12" i="19" s="1"/>
  <c r="L11" i="19"/>
  <c r="L12" i="19" s="1"/>
  <c r="K11" i="19"/>
  <c r="K12" i="19" s="1"/>
  <c r="J11" i="19"/>
  <c r="J12" i="19" s="1"/>
  <c r="I12" i="19"/>
  <c r="H11" i="19"/>
  <c r="H12" i="19" s="1"/>
  <c r="G11" i="19"/>
  <c r="G12" i="19" s="1"/>
  <c r="F11" i="19"/>
  <c r="F12" i="19" s="1"/>
  <c r="E11" i="19"/>
  <c r="E12" i="19" s="1"/>
  <c r="D11" i="19"/>
  <c r="D12" i="19" s="1"/>
  <c r="C11" i="19"/>
  <c r="C12" i="19" s="1"/>
  <c r="H11" i="18" l="1"/>
  <c r="H12" i="18" s="1"/>
  <c r="C11" i="18" l="1"/>
  <c r="C12" i="18" s="1"/>
  <c r="AH10" i="16"/>
  <c r="AH8" i="16"/>
  <c r="AH7" i="16"/>
  <c r="AH6" i="16"/>
  <c r="AH5" i="16"/>
  <c r="N11" i="18"/>
  <c r="N12" i="18" s="1"/>
  <c r="M11" i="18"/>
  <c r="M12" i="18" s="1"/>
  <c r="L11" i="18"/>
  <c r="L12" i="18" s="1"/>
  <c r="K11" i="18"/>
  <c r="K12" i="18" s="1"/>
  <c r="J11" i="18"/>
  <c r="J12" i="18" s="1"/>
  <c r="I11" i="18"/>
  <c r="I12" i="18" s="1"/>
  <c r="G11" i="18"/>
  <c r="G12" i="18" s="1"/>
  <c r="F11" i="18"/>
  <c r="F12" i="18" s="1"/>
  <c r="E11" i="18"/>
  <c r="E12" i="18" s="1"/>
  <c r="D11" i="18"/>
  <c r="D12" i="18" s="1"/>
  <c r="AL10" i="17" l="1"/>
  <c r="AH47" i="16" l="1"/>
  <c r="AH39" i="16"/>
  <c r="AH32" i="16"/>
  <c r="AH24" i="16"/>
  <c r="AH23" i="16"/>
  <c r="AH15" i="16"/>
  <c r="AH9" i="16" l="1"/>
  <c r="AH11" i="16"/>
  <c r="AH12" i="16"/>
  <c r="AH13" i="16"/>
  <c r="AH14" i="16"/>
  <c r="AH16" i="16"/>
  <c r="AH17" i="16"/>
  <c r="AH18" i="16"/>
  <c r="AH19" i="16"/>
  <c r="AH20" i="16"/>
  <c r="AH21" i="16"/>
  <c r="AH22" i="16"/>
  <c r="AH25" i="16"/>
  <c r="AH26" i="16"/>
  <c r="AH27" i="16"/>
  <c r="AH28" i="16"/>
  <c r="AH29" i="16"/>
  <c r="AH30" i="16"/>
  <c r="AH31" i="16"/>
  <c r="AH33" i="16"/>
  <c r="AH34" i="16"/>
  <c r="AH35" i="16"/>
  <c r="AH36" i="16"/>
  <c r="AH37" i="16"/>
  <c r="AH38" i="16"/>
  <c r="AH40" i="16"/>
  <c r="AH41" i="16"/>
  <c r="AH42" i="16"/>
  <c r="AH43" i="16"/>
  <c r="AH44" i="16"/>
  <c r="AH45" i="16"/>
  <c r="AH46" i="16"/>
  <c r="AH48" i="16"/>
  <c r="AH49" i="16"/>
  <c r="AH50" i="16"/>
  <c r="AH51" i="16"/>
  <c r="AH52" i="16"/>
  <c r="E12" i="17" l="1"/>
  <c r="H12" i="17"/>
  <c r="K12" i="17"/>
  <c r="M12" i="17"/>
  <c r="N12" i="17"/>
  <c r="Q12" i="17"/>
  <c r="R12" i="17"/>
  <c r="T12" i="17"/>
  <c r="U12" i="17"/>
  <c r="X12" i="17"/>
  <c r="Y12" i="17"/>
  <c r="AB12" i="17"/>
  <c r="AC12" i="17"/>
  <c r="AF12" i="17"/>
  <c r="AG12" i="17"/>
  <c r="AJ12" i="17"/>
  <c r="AK12" i="17"/>
  <c r="AN12" i="17"/>
  <c r="AO12" i="17"/>
  <c r="W39" i="15" l="1"/>
  <c r="W32" i="15"/>
  <c r="W31" i="15"/>
  <c r="W24" i="15"/>
  <c r="W23" i="15"/>
  <c r="W15" i="15"/>
  <c r="W10" i="15"/>
  <c r="W8" i="15"/>
  <c r="W7" i="15"/>
  <c r="W6" i="15"/>
  <c r="W5" i="15"/>
  <c r="AQ11" i="17"/>
  <c r="AQ12" i="17" s="1"/>
  <c r="AM11" i="17"/>
  <c r="AM12" i="17" s="1"/>
  <c r="AI11" i="17"/>
  <c r="AI12" i="17" s="1"/>
  <c r="AE11" i="17"/>
  <c r="AE12" i="17" s="1"/>
  <c r="AA11" i="17"/>
  <c r="AA12" i="17" s="1"/>
  <c r="W11" i="17"/>
  <c r="W12" i="17" s="1"/>
  <c r="S11" i="17"/>
  <c r="S12" i="17" s="1"/>
  <c r="P11" i="17"/>
  <c r="P12" i="17" s="1"/>
  <c r="L11" i="17"/>
  <c r="L12" i="17" s="1"/>
  <c r="J11" i="17"/>
  <c r="J12" i="17" s="1"/>
  <c r="G11" i="17"/>
  <c r="G12" i="17" s="1"/>
  <c r="D11" i="17"/>
  <c r="D12" i="17" s="1"/>
  <c r="AF47" i="16" l="1"/>
  <c r="AC47" i="16"/>
  <c r="Z47" i="16"/>
  <c r="W47" i="16"/>
  <c r="T47" i="16"/>
  <c r="Q47" i="16"/>
  <c r="K47" i="16"/>
  <c r="D52" i="16"/>
  <c r="F52" i="16"/>
  <c r="H52" i="16"/>
  <c r="H47" i="16"/>
  <c r="AG51" i="16"/>
  <c r="AD51" i="16"/>
  <c r="AA51" i="16"/>
  <c r="X51" i="16"/>
  <c r="U51" i="16"/>
  <c r="R51" i="16"/>
  <c r="O51" i="16"/>
  <c r="L51" i="16"/>
  <c r="I51" i="16"/>
  <c r="G51" i="16"/>
  <c r="E51" i="16"/>
  <c r="C51" i="16"/>
  <c r="AE52" i="16"/>
  <c r="AB52" i="16"/>
  <c r="Y52" i="16"/>
  <c r="V52" i="16"/>
  <c r="S52" i="16"/>
  <c r="P52" i="16"/>
  <c r="M52" i="16"/>
  <c r="J52" i="16"/>
  <c r="AG43" i="16"/>
  <c r="AD43" i="16"/>
  <c r="AA43" i="16"/>
  <c r="X43" i="16"/>
  <c r="U43" i="16"/>
  <c r="R43" i="16"/>
  <c r="O43" i="16"/>
  <c r="L43" i="16"/>
  <c r="I43" i="16"/>
  <c r="G43" i="16"/>
  <c r="E43" i="16"/>
  <c r="C43" i="16"/>
  <c r="AG35" i="16"/>
  <c r="AD35" i="16"/>
  <c r="AA35" i="16"/>
  <c r="X35" i="16"/>
  <c r="U35" i="16"/>
  <c r="R35" i="16"/>
  <c r="O35" i="16"/>
  <c r="L35" i="16"/>
  <c r="I35" i="16"/>
  <c r="G35" i="16"/>
  <c r="E35" i="16"/>
  <c r="C35" i="16"/>
  <c r="AG27" i="16"/>
  <c r="AD27" i="16"/>
  <c r="AA27" i="16"/>
  <c r="X27" i="16"/>
  <c r="U27" i="16"/>
  <c r="R27" i="16"/>
  <c r="O27" i="16"/>
  <c r="L27" i="16"/>
  <c r="I27" i="16"/>
  <c r="G27" i="16"/>
  <c r="E27" i="16"/>
  <c r="C27" i="16"/>
  <c r="AG19" i="16"/>
  <c r="AD19" i="16"/>
  <c r="AA19" i="16"/>
  <c r="X19" i="16"/>
  <c r="U19" i="16"/>
  <c r="R19" i="16"/>
  <c r="O19" i="16"/>
  <c r="L19" i="16"/>
  <c r="I19" i="16"/>
  <c r="G19" i="16"/>
  <c r="E19" i="16"/>
  <c r="C19" i="16"/>
  <c r="AG11" i="16"/>
  <c r="AD11" i="16"/>
  <c r="AA11" i="16"/>
  <c r="X11" i="16"/>
  <c r="U11" i="16"/>
  <c r="R11" i="16"/>
  <c r="O11" i="16"/>
  <c r="L11" i="16"/>
  <c r="L52" i="16"/>
  <c r="I11" i="16"/>
  <c r="I52" i="16"/>
  <c r="G11" i="16"/>
  <c r="G52" i="16"/>
  <c r="E11" i="16"/>
  <c r="C11" i="16"/>
  <c r="C52" i="16"/>
  <c r="X52" i="16"/>
  <c r="E52" i="16"/>
  <c r="AA52" i="16"/>
  <c r="AD52" i="16"/>
  <c r="U52" i="16"/>
  <c r="R52" i="16"/>
  <c r="O52" i="16"/>
  <c r="D44" i="15"/>
  <c r="E44" i="15"/>
  <c r="F44" i="15"/>
  <c r="G44" i="15"/>
  <c r="H44" i="15"/>
  <c r="I44" i="15"/>
  <c r="J44" i="15"/>
  <c r="K44" i="15"/>
  <c r="L44" i="15"/>
  <c r="M44" i="15"/>
  <c r="N44" i="15"/>
  <c r="O44" i="15"/>
  <c r="P44" i="15"/>
  <c r="Q44" i="15"/>
  <c r="R44" i="15"/>
  <c r="S44" i="15"/>
  <c r="T44" i="15"/>
  <c r="U44" i="15"/>
  <c r="V44" i="15"/>
  <c r="C44" i="15"/>
  <c r="U39" i="15"/>
  <c r="O32" i="14"/>
  <c r="O31" i="14"/>
  <c r="O24" i="14"/>
  <c r="O23" i="14"/>
  <c r="O15" i="14"/>
  <c r="O10" i="14"/>
  <c r="O8" i="14"/>
  <c r="O7" i="14"/>
  <c r="O6" i="14"/>
  <c r="O5" i="14"/>
  <c r="S39" i="15"/>
  <c r="Q39" i="15"/>
  <c r="O39" i="15"/>
  <c r="M39" i="15"/>
  <c r="K39" i="15"/>
  <c r="I39" i="15"/>
  <c r="V43" i="15"/>
  <c r="T43" i="15"/>
  <c r="R43" i="15"/>
  <c r="P43" i="15"/>
  <c r="N43" i="15"/>
  <c r="L43" i="15"/>
  <c r="J43" i="15"/>
  <c r="H43" i="15"/>
  <c r="F43" i="15"/>
  <c r="E43" i="15"/>
  <c r="D43" i="15"/>
  <c r="C43" i="15"/>
  <c r="Q5" i="14"/>
  <c r="Q6" i="14"/>
  <c r="Q7" i="14"/>
  <c r="Q8" i="14"/>
  <c r="Q10" i="14"/>
  <c r="Q15" i="14"/>
  <c r="Q23" i="14"/>
  <c r="Q24" i="14"/>
  <c r="Q31" i="14"/>
  <c r="Q32" i="14"/>
  <c r="V35" i="15"/>
  <c r="T35" i="15"/>
  <c r="R35" i="15"/>
  <c r="P35" i="15"/>
  <c r="N35" i="15"/>
  <c r="L35" i="15"/>
  <c r="J35" i="15"/>
  <c r="H35" i="15"/>
  <c r="F35" i="15"/>
  <c r="E35" i="15"/>
  <c r="D35" i="15"/>
  <c r="C35" i="15"/>
  <c r="V27" i="15"/>
  <c r="T27" i="15"/>
  <c r="R27" i="15"/>
  <c r="P27" i="15"/>
  <c r="N27" i="15"/>
  <c r="L27" i="15"/>
  <c r="J27" i="15"/>
  <c r="H27" i="15"/>
  <c r="F27" i="15"/>
  <c r="E27" i="15"/>
  <c r="D27" i="15"/>
  <c r="C27" i="15"/>
  <c r="V19" i="15"/>
  <c r="T19" i="15"/>
  <c r="R19" i="15"/>
  <c r="P19" i="15"/>
  <c r="N19" i="15"/>
  <c r="L19" i="15"/>
  <c r="J19" i="15"/>
  <c r="H19" i="15"/>
  <c r="F19" i="15"/>
  <c r="E19" i="15"/>
  <c r="D19" i="15"/>
  <c r="C19" i="15"/>
  <c r="V11" i="15"/>
  <c r="T11" i="15"/>
  <c r="R11" i="15"/>
  <c r="P11" i="15"/>
  <c r="N11" i="15"/>
  <c r="L11" i="15"/>
  <c r="J11" i="15"/>
  <c r="H11" i="15"/>
  <c r="F11" i="15"/>
  <c r="E11" i="15"/>
  <c r="C11" i="15"/>
  <c r="D11" i="15"/>
  <c r="E36" i="14"/>
  <c r="C36" i="14"/>
  <c r="D36" i="14"/>
  <c r="N35" i="14"/>
  <c r="M35" i="14"/>
  <c r="L35" i="14"/>
  <c r="K35" i="14"/>
  <c r="J35" i="14"/>
  <c r="I35" i="14"/>
  <c r="H35" i="14"/>
  <c r="G35" i="14"/>
  <c r="F35" i="14"/>
  <c r="E35" i="14"/>
  <c r="D35" i="14"/>
  <c r="C35" i="14"/>
  <c r="D10" i="14"/>
  <c r="D8" i="14"/>
  <c r="D7" i="14"/>
  <c r="D5" i="14"/>
  <c r="N27" i="14"/>
  <c r="M27" i="14"/>
  <c r="L27" i="14"/>
  <c r="K27" i="14"/>
  <c r="J27" i="14"/>
  <c r="I27" i="14"/>
  <c r="H27" i="14"/>
  <c r="G27" i="14"/>
  <c r="F27" i="14"/>
  <c r="E27" i="14"/>
  <c r="D27" i="14"/>
  <c r="C27" i="14"/>
  <c r="N19" i="14"/>
  <c r="M19" i="14"/>
  <c r="L19" i="14"/>
  <c r="K19" i="14"/>
  <c r="J19" i="14"/>
  <c r="I19" i="14"/>
  <c r="H19" i="14"/>
  <c r="G19" i="14"/>
  <c r="F19" i="14"/>
  <c r="E19" i="14"/>
  <c r="D19" i="14"/>
  <c r="C19" i="14"/>
  <c r="N11" i="14"/>
  <c r="M11" i="14"/>
  <c r="M36" i="14"/>
  <c r="L11" i="14"/>
  <c r="K11" i="14"/>
  <c r="J11" i="14"/>
  <c r="I11" i="14"/>
  <c r="H11" i="14"/>
  <c r="G11" i="14"/>
  <c r="F11" i="14"/>
  <c r="E11" i="14"/>
  <c r="D11" i="14"/>
  <c r="C11" i="14"/>
  <c r="N36" i="14"/>
  <c r="L36" i="14"/>
  <c r="K36" i="14"/>
  <c r="J36" i="14"/>
  <c r="I36" i="14"/>
  <c r="H36" i="14"/>
  <c r="G36" i="14"/>
  <c r="F36" i="14"/>
  <c r="N19" i="13"/>
  <c r="M19" i="13"/>
  <c r="L19" i="13"/>
  <c r="K19" i="13"/>
  <c r="J19" i="13"/>
  <c r="I19" i="13"/>
  <c r="H19" i="13"/>
  <c r="G19" i="13"/>
  <c r="F19" i="13"/>
  <c r="E19" i="13"/>
  <c r="D19" i="13"/>
  <c r="C19" i="13"/>
  <c r="N11" i="13"/>
  <c r="M11" i="13"/>
  <c r="M20" i="13"/>
  <c r="L11" i="13"/>
  <c r="K11" i="13"/>
  <c r="I11" i="13"/>
  <c r="I20" i="13"/>
  <c r="H11" i="13"/>
  <c r="G11" i="13"/>
  <c r="F11" i="13"/>
  <c r="F20" i="13"/>
  <c r="E11" i="13"/>
  <c r="E20" i="13"/>
  <c r="D11" i="13"/>
  <c r="C11" i="13"/>
  <c r="N20" i="13"/>
  <c r="L20" i="13"/>
  <c r="K20" i="13"/>
  <c r="H20" i="13"/>
  <c r="G20" i="13"/>
  <c r="D20" i="13"/>
  <c r="C20" i="13"/>
  <c r="J19" i="12"/>
  <c r="I19" i="12"/>
  <c r="I20" i="12"/>
  <c r="I11" i="12"/>
  <c r="G19" i="12"/>
  <c r="G11" i="12"/>
  <c r="G20" i="12"/>
  <c r="N19" i="12"/>
  <c r="M19" i="12"/>
  <c r="L19" i="12"/>
  <c r="K19" i="12"/>
  <c r="H19" i="12"/>
  <c r="F19" i="12"/>
  <c r="E19" i="12"/>
  <c r="D19" i="12"/>
  <c r="C19" i="12"/>
  <c r="N11" i="12"/>
  <c r="N20" i="12"/>
  <c r="M11" i="12"/>
  <c r="M20" i="12"/>
  <c r="L11" i="12"/>
  <c r="L20" i="12"/>
  <c r="K11" i="12"/>
  <c r="K20" i="12"/>
  <c r="J11" i="12"/>
  <c r="J20" i="12"/>
  <c r="H11" i="12"/>
  <c r="H20" i="12"/>
  <c r="F11" i="12"/>
  <c r="F20" i="12"/>
  <c r="E11" i="12"/>
  <c r="E20" i="12"/>
  <c r="D11" i="12"/>
  <c r="D20" i="12"/>
  <c r="C11" i="12"/>
  <c r="C20" i="12"/>
  <c r="L11" i="11"/>
  <c r="K11" i="11"/>
  <c r="J11" i="11"/>
  <c r="I11" i="11"/>
  <c r="H11" i="11"/>
  <c r="G11" i="11"/>
  <c r="F11" i="11"/>
  <c r="E11" i="11"/>
  <c r="D11" i="11"/>
  <c r="C11" i="11"/>
  <c r="N11" i="11"/>
  <c r="M11" i="11"/>
  <c r="M11" i="7"/>
  <c r="L11" i="7"/>
  <c r="G11" i="7"/>
  <c r="N11" i="7"/>
  <c r="K11" i="7"/>
  <c r="J11" i="7"/>
  <c r="I11" i="7"/>
  <c r="H11" i="7"/>
  <c r="F11" i="7"/>
  <c r="E11" i="7"/>
  <c r="D11" i="7"/>
  <c r="C11" i="7"/>
  <c r="N12" i="8"/>
  <c r="M12" i="8"/>
  <c r="L12" i="8"/>
  <c r="K12" i="8"/>
  <c r="J12" i="8"/>
  <c r="I12" i="8"/>
  <c r="H12" i="8"/>
  <c r="G12" i="8"/>
  <c r="F12" i="8"/>
  <c r="E12" i="8"/>
  <c r="D12" i="8"/>
  <c r="C12" i="8"/>
  <c r="N12" i="9"/>
  <c r="M12" i="9"/>
  <c r="L12" i="9"/>
  <c r="K12" i="9"/>
  <c r="J12" i="9"/>
  <c r="I12" i="9"/>
  <c r="H12" i="9"/>
  <c r="G12" i="9"/>
  <c r="F12" i="9"/>
  <c r="E12" i="9"/>
  <c r="D12" i="9"/>
  <c r="C12" i="9"/>
  <c r="J11" i="13"/>
  <c r="J20" i="13"/>
  <c r="AG52" i="16" l="1"/>
</calcChain>
</file>

<file path=xl/sharedStrings.xml><?xml version="1.0" encoding="utf-8"?>
<sst xmlns="http://schemas.openxmlformats.org/spreadsheetml/2006/main" count="422" uniqueCount="45">
  <si>
    <t>Наименование ТСО</t>
  </si>
  <si>
    <t>Расчетный период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</si>
  <si>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</si>
  <si>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</si>
  <si>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</si>
  <si>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</si>
  <si>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</si>
  <si>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</si>
  <si>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</si>
  <si>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</si>
  <si>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</si>
  <si>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</si>
  <si>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</si>
  <si>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</si>
  <si>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ВН</t>
  </si>
  <si>
    <t>СН1</t>
  </si>
  <si>
    <t>СН2</t>
  </si>
  <si>
    <t>НН</t>
  </si>
  <si>
    <t>ИТОГО</t>
  </si>
  <si>
    <t>Прочие потребители, КВтч</t>
  </si>
  <si>
    <t>Население, КВтч</t>
  </si>
  <si>
    <t>ОАО "МРСК Центра" "Ярэнерго"</t>
  </si>
  <si>
    <t>ГН</t>
  </si>
  <si>
    <t>Информация о фактическом полезном отпуске электрической энергии (мощности) потребителям ООО "РУСЭНЕРГОСБЫТ" в границах Ярославской области в разрезе ТСО за 2013 год</t>
  </si>
  <si>
    <t>Информация о фактическом полезном отпуске электрической энергии (мощности) потребителям ООО "РУСЭНЕРГОСБЫТ" в границах Ярославской области в разрезе ТСО за 2014 год</t>
  </si>
  <si>
    <t>Информация о фактическом полезном отпуске электрической энергии (мощности) потребителям ООО "РУСЭНЕРГОСБЫТ" в границах Ярославской области в разрезе ТСО за 2015 год</t>
  </si>
  <si>
    <t>Информация о фактическом полезном отпуске электрической энергии (мощности) потребителям ООО "РУСЭНЕРГОСБЫТ" в границах Ярославской области в разрезе ТСО за 2016 год</t>
  </si>
  <si>
    <t>ПАО "МРСК Центра" "Ярэнерго"</t>
  </si>
  <si>
    <t>Информация о фактическом полезном отпуске электрической энергии (мощности) потребителям ООО "РУСЭНЕРГОСБЫТ" в границах Ярославской области в разрезе ТСО за 2017 год</t>
  </si>
  <si>
    <t>МУП "Горэлектросеть" г. Тутаев</t>
  </si>
  <si>
    <t>ВСЕГО</t>
  </si>
  <si>
    <t>Информация о фактическом полезном отпуске электрической энергии (мощности) потребителям ООО "РУСЭНЕРГОСБЫТ" в границах Ярославской области в разрезе ТСО за 2018 год</t>
  </si>
  <si>
    <t>Информация о фактическом полезном отпуске электрической энергии (мощности) потребителям ООО "РУСЭНЕРГОСБЫТ" в границах Ярославской области в разрезе ТСО за 2019 год</t>
  </si>
  <si>
    <t>ОАО «Рыбинская городская электросеть»</t>
  </si>
  <si>
    <t>АО «Ярославская электросетевая компания»</t>
  </si>
  <si>
    <t>Информация о фактическом полезном отпуске электрической энергии (мощности) потребителям ООО "РУСЭНЕРГОСБЫТ" в границах Ярославской области в разрезе ТСО за 2020 год</t>
  </si>
  <si>
    <t>МУП ТМР "Горэлектросеть"</t>
  </si>
  <si>
    <t>АО "Ресурс"</t>
  </si>
  <si>
    <t>Информация о фактическом полезном отпуске электрической энергии (мощности) потребителям ООО "РУСЭНЕРГОСБЫТ" в границах Ярославской области в разрезе ТСО за 2021 год</t>
  </si>
  <si>
    <t>ООО "Северэнерго"</t>
  </si>
  <si>
    <t>филиал ПАО "Россети Центр" - "Ярэнерго"</t>
  </si>
  <si>
    <t>Информация о фактическом полезном отпуске электрической энергии (мощности) потребителям ООО "РУСЭНЕРГОСБЫТ" в границах Ярославской области в разрезе ТСО за 2022 год</t>
  </si>
  <si>
    <t>Информация о фактическом полезном отпуске электрической энергии (мощности) потребителям ООО "РУСЭНЕРГОСБЫТ" в границах Ярославской области в разрезе ТСО за 2023 год</t>
  </si>
  <si>
    <t>Информация о фактическом полезном отпуске электрической энергии (мощности) потребителям ООО "РУСЭНЕРГОСБЫТ" в границах Ярославской области в разрезе ТСО за 2024 год</t>
  </si>
  <si>
    <t>Информация о фактическом полезном отпуске электрической энергии (мощности) потребителям ООО "РУСЭНЕРГОСБЫТ" в границах Ярославской области в разрезе ТСО за 2025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</si>
</sst>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р_._-;\-* #,##0.00_р_._-;_-* &quot;-&quot;??_р_._-;_-@_-"/>
    <numFmt numFmtId="165" formatCode="0.000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3" fontId="2" fillId="0" borderId="3" xfId="0" applyNumberFormat="1" applyFont="1" applyBorder="1" applyAlignment="1">
      <alignment horizontal="center" vertical="center"/>
    </xf>
    <xf numFmtId="3" fontId="2" fillId="0" borderId="3" xfId="0" applyNumberFormat="1" applyFont="1" applyBorder="1"/>
    <xf numFmtId="3" fontId="2" fillId="0" borderId="3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64" fontId="3" fillId="0" borderId="3" xfId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3" fontId="2" fillId="0" borderId="0" xfId="0" applyNumberFormat="1" applyFont="1"/>
    <xf numFmtId="3" fontId="4" fillId="0" borderId="3" xfId="0" applyNumberFormat="1" applyFont="1" applyBorder="1" applyAlignment="1">
      <alignment horizontal="center" vertical="center"/>
    </xf>
    <xf numFmtId="3" fontId="5" fillId="0" borderId="0" xfId="0" applyNumberFormat="1" applyFont="1"/>
    <xf numFmtId="0" fontId="5" fillId="0" borderId="0" xfId="0" applyFont="1"/>
    <xf numFmtId="0" fontId="5" fillId="0" borderId="0" xfId="0" applyFont="1" applyAlignment="1">
      <alignment vertical="center"/>
    </xf>
    <xf numFmtId="3" fontId="4" fillId="0" borderId="3" xfId="0" applyNumberFormat="1" applyFont="1" applyFill="1" applyBorder="1" applyAlignment="1">
      <alignment horizontal="center" vertical="center"/>
    </xf>
    <xf numFmtId="3" fontId="3" fillId="0" borderId="6" xfId="0" applyNumberFormat="1" applyFont="1" applyBorder="1" applyAlignment="1">
      <alignment horizontal="center"/>
    </xf>
    <xf numFmtId="165" fontId="2" fillId="0" borderId="0" xfId="0" applyNumberFormat="1" applyFont="1"/>
    <xf numFmtId="0" fontId="3" fillId="0" borderId="1" xfId="0" applyFont="1" applyBorder="1" applyAlignment="1">
      <alignment horizontal="center" vertical="center" wrapText="1"/>
    </xf>
    <xf numFmtId="3" fontId="2" fillId="0" borderId="2" xfId="0" applyNumberFormat="1" applyFont="1" applyBorder="1" applyAlignment="1">
      <alignment horizontal="center" vertical="center" wrapText="1"/>
    </xf>
    <xf numFmtId="3" fontId="2" fillId="0" borderId="7" xfId="0" applyNumberFormat="1" applyFont="1" applyBorder="1" applyAlignment="1">
      <alignment horizontal="center" vertical="center" wrapText="1"/>
    </xf>
    <xf numFmtId="3" fontId="2" fillId="0" borderId="4" xfId="0" applyNumberFormat="1" applyFont="1" applyBorder="1" applyAlignment="1">
      <alignment horizontal="center" vertical="center"/>
    </xf>
    <xf numFmtId="3" fontId="2" fillId="0" borderId="5" xfId="0" applyNumberFormat="1" applyFont="1" applyBorder="1" applyAlignment="1">
      <alignment horizontal="center" vertical="center"/>
    </xf>
    <xf numFmtId="3" fontId="2" fillId="0" borderId="6" xfId="0" applyNumberFormat="1" applyFont="1" applyBorder="1" applyAlignment="1">
      <alignment horizontal="center" vertical="center"/>
    </xf>
    <xf numFmtId="3" fontId="3" fillId="0" borderId="4" xfId="0" applyNumberFormat="1" applyFont="1" applyBorder="1" applyAlignment="1">
      <alignment horizontal="center"/>
    </xf>
    <xf numFmtId="3" fontId="3" fillId="0" borderId="6" xfId="0" applyNumberFormat="1" applyFont="1" applyBorder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90;&#1076;&#1077;&#1083;%20&#1088;&#1077;&#1072;&#1083;&#1080;&#1079;&#1072;&#1094;&#1080;&#1080;/&#1056;&#1072;&#1089;&#1095;&#1077;&#1090;&#1099;/&#1056;&#1072;&#1089;&#1095;&#1077;&#1090;&#1099;%202024/&#1071;&#1088;&#1086;&#1089;&#1083;&#1072;&#1074;&#1083;&#1100;/12-&#1044;&#1077;&#1082;&#1072;&#1073;&#1088;&#1100;/&#1071;&#1088;&#1086;&#1089;&#1083;&#1072;&#1074;&#1089;&#1082;&#1072;&#1103;%20&#1086;&#1073;&#108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4"/>
    </sheetNames>
    <sheetDataSet>
      <sheetData sheetId="0">
        <row r="7">
          <cell r="N7">
            <v>32498</v>
          </cell>
        </row>
        <row r="8">
          <cell r="N8">
            <v>291349</v>
          </cell>
        </row>
        <row r="9">
          <cell r="N9">
            <v>37472</v>
          </cell>
        </row>
        <row r="11">
          <cell r="N11">
            <v>28134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2"/>
  <sheetViews>
    <sheetView topLeftCell="D1" workbookViewId="0">
      <selection activeCell="D1" sqref="A1:XFD1048576"/>
    </sheetView>
  </sheetViews>
  <sheetFormatPr defaultColWidth="9.140625" defaultRowHeight="22.5" customHeight="1" x14ac:dyDescent="0.25"/>
  <cols>
    <col min="1" max="1" width="24.85546875" style="1" customWidth="1"/>
    <col min="2" max="2" width="14.85546875" style="1" customWidth="1"/>
    <col min="3" max="3" width="16" style="1" customWidth="1"/>
    <col min="4" max="4" width="16.7109375" style="1" customWidth="1"/>
    <col min="5" max="5" width="16.42578125" style="1" customWidth="1"/>
    <col min="6" max="6" width="15.85546875" style="1" customWidth="1"/>
    <col min="7" max="7" width="17.85546875" style="1" customWidth="1"/>
    <col min="8" max="8" width="18.42578125" style="1" customWidth="1"/>
    <col min="9" max="9" width="19.85546875" style="1" customWidth="1"/>
    <col min="10" max="10" width="21" style="1" customWidth="1"/>
    <col min="11" max="11" width="22.140625" style="1" customWidth="1"/>
    <col min="12" max="12" width="22.42578125" style="1" customWidth="1"/>
    <col min="13" max="13" width="24.28515625" style="1" customWidth="1"/>
    <col min="14" max="14" width="24.140625" style="1" customWidth="1"/>
    <col min="15" max="16384" width="9.140625" style="1"/>
  </cols>
  <sheetData>
    <row r="2" spans="1:14" ht="42.75" customHeight="1" x14ac:dyDescent="0.25">
      <c r="A2" s="18" t="s">
        <v>23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</row>
    <row r="3" spans="1:14" s="2" customFormat="1" ht="33" customHeight="1" x14ac:dyDescent="0.25">
      <c r="A3" s="6" t="s">
        <v>0</v>
      </c>
      <c r="B3" s="7" t="s">
        <v>1</v>
      </c>
      <c r="C3" s="8" t="s">
        <v>2</v>
      </c>
      <c r="D3" s="8" t="s">
        <v>3</v>
      </c>
      <c r="E3" s="8" t="s">
        <v>4</v>
      </c>
      <c r="F3" s="8" t="s">
        <v>5</v>
      </c>
      <c r="G3" s="8" t="s">
        <v>6</v>
      </c>
      <c r="H3" s="8" t="s">
        <v>7</v>
      </c>
      <c r="I3" s="8" t="s">
        <v>8</v>
      </c>
      <c r="J3" s="8" t="s">
        <v>9</v>
      </c>
      <c r="K3" s="8" t="s">
        <v>10</v>
      </c>
      <c r="L3" s="8" t="s">
        <v>11</v>
      </c>
      <c r="M3" s="8" t="s">
        <v>12</v>
      </c>
      <c r="N3" s="8" t="s">
        <v>13</v>
      </c>
    </row>
    <row r="4" spans="1:14" ht="22.5" customHeight="1" x14ac:dyDescent="0.25">
      <c r="A4" s="19" t="s">
        <v>21</v>
      </c>
      <c r="B4" s="21" t="s">
        <v>19</v>
      </c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3"/>
    </row>
    <row r="5" spans="1:14" ht="22.5" customHeight="1" x14ac:dyDescent="0.25">
      <c r="A5" s="20"/>
      <c r="B5" s="5" t="s">
        <v>22</v>
      </c>
      <c r="C5" s="3">
        <v>15025954</v>
      </c>
      <c r="D5" s="3">
        <v>18475376</v>
      </c>
      <c r="E5" s="3">
        <v>18841762</v>
      </c>
      <c r="F5" s="3">
        <v>16510998</v>
      </c>
      <c r="G5" s="3">
        <v>12828889</v>
      </c>
      <c r="H5" s="3">
        <v>13402433</v>
      </c>
      <c r="I5" s="3">
        <v>11822190</v>
      </c>
      <c r="J5" s="3">
        <v>12220100</v>
      </c>
      <c r="K5" s="3">
        <v>14034257</v>
      </c>
      <c r="L5" s="3">
        <v>13523594</v>
      </c>
      <c r="M5" s="3">
        <v>11298591</v>
      </c>
      <c r="N5" s="3">
        <v>13350313</v>
      </c>
    </row>
    <row r="6" spans="1:14" ht="22.5" customHeight="1" x14ac:dyDescent="0.25">
      <c r="A6" s="20"/>
      <c r="B6" s="5" t="s">
        <v>14</v>
      </c>
      <c r="C6" s="3">
        <v>41102860</v>
      </c>
      <c r="D6" s="3">
        <v>35741675</v>
      </c>
      <c r="E6" s="3">
        <v>42353127</v>
      </c>
      <c r="F6" s="3">
        <v>35972502</v>
      </c>
      <c r="G6" s="3">
        <v>33519743</v>
      </c>
      <c r="H6" s="3">
        <v>33430714</v>
      </c>
      <c r="I6" s="3">
        <v>36400989</v>
      </c>
      <c r="J6" s="3">
        <v>37130507</v>
      </c>
      <c r="K6" s="3">
        <v>34331364</v>
      </c>
      <c r="L6" s="3">
        <v>37891847</v>
      </c>
      <c r="M6" s="3">
        <v>36426036</v>
      </c>
      <c r="N6" s="3">
        <v>42545253</v>
      </c>
    </row>
    <row r="7" spans="1:14" ht="22.5" customHeight="1" x14ac:dyDescent="0.25">
      <c r="A7" s="20"/>
      <c r="B7" s="5" t="s">
        <v>15</v>
      </c>
      <c r="C7" s="3">
        <v>2326841</v>
      </c>
      <c r="D7" s="3">
        <v>2043501</v>
      </c>
      <c r="E7" s="3">
        <v>2545157</v>
      </c>
      <c r="F7" s="3">
        <v>1996280</v>
      </c>
      <c r="G7" s="3">
        <v>1958859</v>
      </c>
      <c r="H7" s="3">
        <v>2073116</v>
      </c>
      <c r="I7" s="3">
        <v>2098698</v>
      </c>
      <c r="J7" s="3">
        <v>1912458</v>
      </c>
      <c r="K7" s="3">
        <v>1988950</v>
      </c>
      <c r="L7" s="3">
        <v>2721564</v>
      </c>
      <c r="M7" s="3">
        <v>2029504</v>
      </c>
      <c r="N7" s="3">
        <v>3046390</v>
      </c>
    </row>
    <row r="8" spans="1:14" ht="22.5" customHeight="1" x14ac:dyDescent="0.25">
      <c r="A8" s="20"/>
      <c r="B8" s="5" t="s">
        <v>16</v>
      </c>
      <c r="C8" s="3">
        <v>1867332</v>
      </c>
      <c r="D8" s="3">
        <v>1743915</v>
      </c>
      <c r="E8" s="3">
        <v>1997307</v>
      </c>
      <c r="F8" s="3">
        <v>1520723</v>
      </c>
      <c r="G8" s="3">
        <v>1226611</v>
      </c>
      <c r="H8" s="3">
        <v>983130</v>
      </c>
      <c r="I8" s="3">
        <v>1413391</v>
      </c>
      <c r="J8" s="3">
        <v>1413326</v>
      </c>
      <c r="K8" s="3">
        <v>1634382</v>
      </c>
      <c r="L8" s="3">
        <v>1921800</v>
      </c>
      <c r="M8" s="3">
        <v>2015082</v>
      </c>
      <c r="N8" s="3">
        <v>2248569</v>
      </c>
    </row>
    <row r="9" spans="1:14" ht="22.5" customHeight="1" x14ac:dyDescent="0.25">
      <c r="A9" s="20"/>
      <c r="B9" s="5" t="s">
        <v>17</v>
      </c>
      <c r="C9" s="3">
        <v>497549</v>
      </c>
      <c r="D9" s="3">
        <v>427982</v>
      </c>
      <c r="E9" s="3">
        <v>440385</v>
      </c>
      <c r="F9" s="3">
        <v>346551</v>
      </c>
      <c r="G9" s="3">
        <v>274912</v>
      </c>
      <c r="H9" s="3">
        <v>243568</v>
      </c>
      <c r="I9" s="3">
        <v>275645</v>
      </c>
      <c r="J9" s="3">
        <v>264936</v>
      </c>
      <c r="K9" s="3">
        <v>283448</v>
      </c>
      <c r="L9" s="3">
        <v>331801</v>
      </c>
      <c r="M9" s="3">
        <v>319700</v>
      </c>
      <c r="N9" s="3">
        <v>380305</v>
      </c>
    </row>
    <row r="10" spans="1:14" ht="22.5" customHeight="1" x14ac:dyDescent="0.25">
      <c r="A10" s="20"/>
      <c r="B10" s="21" t="s">
        <v>20</v>
      </c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3"/>
    </row>
    <row r="11" spans="1:14" ht="22.5" customHeight="1" x14ac:dyDescent="0.25">
      <c r="A11" s="20"/>
      <c r="B11" s="4"/>
      <c r="C11" s="3">
        <v>524256</v>
      </c>
      <c r="D11" s="3">
        <v>513187</v>
      </c>
      <c r="E11" s="3">
        <v>428838</v>
      </c>
      <c r="F11" s="3">
        <v>410099</v>
      </c>
      <c r="G11" s="3">
        <v>253977</v>
      </c>
      <c r="H11" s="3">
        <v>223994</v>
      </c>
      <c r="I11" s="3">
        <v>291520</v>
      </c>
      <c r="J11" s="3">
        <v>226104</v>
      </c>
      <c r="K11" s="3">
        <v>304344</v>
      </c>
      <c r="L11" s="3">
        <v>401867</v>
      </c>
      <c r="M11" s="3">
        <v>409681</v>
      </c>
      <c r="N11" s="3">
        <v>453623</v>
      </c>
    </row>
    <row r="12" spans="1:14" ht="22.5" customHeight="1" x14ac:dyDescent="0.25">
      <c r="A12" s="24" t="s">
        <v>18</v>
      </c>
      <c r="B12" s="25"/>
      <c r="C12" s="9">
        <f t="shared" ref="C12:N12" si="0">SUM(C5:C9,C11)</f>
        <v>61344792</v>
      </c>
      <c r="D12" s="9">
        <f t="shared" si="0"/>
        <v>58945636</v>
      </c>
      <c r="E12" s="9">
        <f t="shared" si="0"/>
        <v>66606576</v>
      </c>
      <c r="F12" s="9">
        <f t="shared" si="0"/>
        <v>56757153</v>
      </c>
      <c r="G12" s="9">
        <f t="shared" si="0"/>
        <v>50062991</v>
      </c>
      <c r="H12" s="9">
        <f t="shared" si="0"/>
        <v>50356955</v>
      </c>
      <c r="I12" s="9">
        <f t="shared" si="0"/>
        <v>52302433</v>
      </c>
      <c r="J12" s="9">
        <f t="shared" si="0"/>
        <v>53167431</v>
      </c>
      <c r="K12" s="9">
        <f t="shared" si="0"/>
        <v>52576745</v>
      </c>
      <c r="L12" s="9">
        <f t="shared" si="0"/>
        <v>56792473</v>
      </c>
      <c r="M12" s="9">
        <f t="shared" si="0"/>
        <v>52498594</v>
      </c>
      <c r="N12" s="9">
        <f t="shared" si="0"/>
        <v>62024453</v>
      </c>
    </row>
  </sheetData>
  <mergeCells count="5">
    <mergeCell ref="A2:N2"/>
    <mergeCell ref="A4:A11"/>
    <mergeCell ref="B4:N4"/>
    <mergeCell ref="B10:N10"/>
    <mergeCell ref="A12:B12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R14"/>
  <sheetViews>
    <sheetView zoomScale="70" zoomScaleNormal="70" workbookViewId="0">
      <selection activeCell="AE25" sqref="AE25"/>
    </sheetView>
  </sheetViews>
  <sheetFormatPr defaultColWidth="9.140625" defaultRowHeight="15" x14ac:dyDescent="0.25"/>
  <cols>
    <col min="1" max="1" width="24.85546875" style="1" customWidth="1"/>
    <col min="2" max="2" width="14.85546875" style="1" customWidth="1"/>
    <col min="3" max="3" width="14.85546875" style="1" hidden="1" customWidth="1"/>
    <col min="4" max="4" width="19.28515625" style="1" customWidth="1"/>
    <col min="5" max="6" width="19.28515625" style="1" hidden="1" customWidth="1"/>
    <col min="7" max="7" width="19.28515625" style="1" customWidth="1"/>
    <col min="8" max="9" width="19.28515625" style="1" hidden="1" customWidth="1"/>
    <col min="10" max="10" width="19.28515625" style="1" customWidth="1"/>
    <col min="11" max="11" width="19.28515625" style="1" hidden="1" customWidth="1"/>
    <col min="12" max="12" width="19.28515625" style="1" customWidth="1"/>
    <col min="13" max="15" width="19.28515625" style="1" hidden="1" customWidth="1"/>
    <col min="16" max="16" width="19.28515625" style="1" customWidth="1"/>
    <col min="17" max="18" width="19.28515625" style="1" hidden="1" customWidth="1"/>
    <col min="19" max="19" width="19.28515625" style="1" customWidth="1"/>
    <col min="20" max="22" width="19.28515625" style="1" hidden="1" customWidth="1"/>
    <col min="23" max="23" width="19.28515625" style="1" customWidth="1"/>
    <col min="24" max="26" width="19.28515625" style="1" hidden="1" customWidth="1"/>
    <col min="27" max="27" width="19.28515625" style="1" customWidth="1"/>
    <col min="28" max="30" width="19.28515625" style="1" hidden="1" customWidth="1"/>
    <col min="31" max="31" width="19.28515625" style="1" customWidth="1"/>
    <col min="32" max="34" width="19.28515625" style="1" hidden="1" customWidth="1"/>
    <col min="35" max="35" width="19.28515625" style="1" customWidth="1"/>
    <col min="36" max="38" width="19.28515625" style="1" hidden="1" customWidth="1"/>
    <col min="39" max="39" width="19.28515625" style="1" customWidth="1"/>
    <col min="40" max="42" width="19.28515625" style="1" hidden="1" customWidth="1"/>
    <col min="43" max="43" width="19.28515625" style="1" customWidth="1"/>
    <col min="44" max="44" width="9.140625" style="13"/>
    <col min="45" max="16384" width="9.140625" style="1"/>
  </cols>
  <sheetData>
    <row r="2" spans="1:44" ht="42.75" customHeight="1" x14ac:dyDescent="0.25">
      <c r="A2" s="18" t="s">
        <v>41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  <c r="AN2" s="18"/>
      <c r="AO2" s="18"/>
      <c r="AP2" s="18"/>
      <c r="AQ2" s="18"/>
    </row>
    <row r="3" spans="1:44" s="2" customFormat="1" ht="33" customHeight="1" x14ac:dyDescent="0.25">
      <c r="A3" s="6" t="s">
        <v>0</v>
      </c>
      <c r="B3" s="7" t="s">
        <v>1</v>
      </c>
      <c r="C3" s="7"/>
      <c r="D3" s="8" t="s">
        <v>2</v>
      </c>
      <c r="E3" s="8"/>
      <c r="F3" s="8"/>
      <c r="G3" s="8" t="s">
        <v>3</v>
      </c>
      <c r="H3" s="8"/>
      <c r="I3" s="8"/>
      <c r="J3" s="8" t="s">
        <v>4</v>
      </c>
      <c r="K3" s="8"/>
      <c r="L3" s="8" t="s">
        <v>5</v>
      </c>
      <c r="M3" s="8"/>
      <c r="N3" s="8"/>
      <c r="O3" s="8"/>
      <c r="P3" s="8" t="s">
        <v>6</v>
      </c>
      <c r="Q3" s="8"/>
      <c r="R3" s="8"/>
      <c r="S3" s="8" t="s">
        <v>7</v>
      </c>
      <c r="T3" s="8"/>
      <c r="U3" s="8"/>
      <c r="V3" s="8"/>
      <c r="W3" s="8" t="s">
        <v>8</v>
      </c>
      <c r="X3" s="8"/>
      <c r="Y3" s="8"/>
      <c r="Z3" s="8"/>
      <c r="AA3" s="8" t="s">
        <v>9</v>
      </c>
      <c r="AB3" s="8"/>
      <c r="AC3" s="8"/>
      <c r="AD3" s="8"/>
      <c r="AE3" s="8" t="s">
        <v>10</v>
      </c>
      <c r="AF3" s="8"/>
      <c r="AG3" s="8"/>
      <c r="AH3" s="8"/>
      <c r="AI3" s="8" t="s">
        <v>11</v>
      </c>
      <c r="AJ3" s="8"/>
      <c r="AK3" s="8"/>
      <c r="AL3" s="8"/>
      <c r="AM3" s="8" t="s">
        <v>12</v>
      </c>
      <c r="AN3" s="8"/>
      <c r="AO3" s="8"/>
      <c r="AP3" s="8"/>
      <c r="AQ3" s="8" t="s">
        <v>13</v>
      </c>
      <c r="AR3" s="14"/>
    </row>
    <row r="4" spans="1:44" ht="22.5" customHeight="1" x14ac:dyDescent="0.25">
      <c r="A4" s="19" t="s">
        <v>40</v>
      </c>
      <c r="B4" s="21" t="s">
        <v>19</v>
      </c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3"/>
    </row>
    <row r="5" spans="1:44" ht="22.5" customHeight="1" x14ac:dyDescent="0.25">
      <c r="A5" s="20"/>
      <c r="B5" s="5" t="s">
        <v>14</v>
      </c>
      <c r="C5" s="5">
        <v>0.944876776910758</v>
      </c>
      <c r="D5" s="11">
        <v>37972428</v>
      </c>
      <c r="E5" s="11"/>
      <c r="F5" s="11">
        <v>0.98577212362425926</v>
      </c>
      <c r="G5" s="11">
        <v>32960406</v>
      </c>
      <c r="H5" s="11"/>
      <c r="I5" s="11">
        <v>1.0428764021331451</v>
      </c>
      <c r="J5" s="11">
        <v>37733715</v>
      </c>
      <c r="K5" s="11"/>
      <c r="L5" s="11">
        <v>35139423</v>
      </c>
      <c r="M5" s="11"/>
      <c r="N5" s="11"/>
      <c r="O5" s="11">
        <v>0.94317507335083461</v>
      </c>
      <c r="P5" s="11">
        <v>37119837</v>
      </c>
      <c r="Q5" s="11"/>
      <c r="R5" s="11"/>
      <c r="S5" s="3">
        <v>33539041</v>
      </c>
      <c r="T5" s="3"/>
      <c r="U5" s="3"/>
      <c r="V5" s="3">
        <v>1.0751832706985849</v>
      </c>
      <c r="W5" s="3">
        <v>34773340</v>
      </c>
      <c r="X5" s="3"/>
      <c r="Y5" s="3"/>
      <c r="Z5" s="3">
        <v>1.0616910288412087</v>
      </c>
      <c r="AA5" s="3">
        <v>36302103</v>
      </c>
      <c r="AB5" s="3"/>
      <c r="AC5" s="3"/>
      <c r="AD5" s="3">
        <v>1.0493691284766666</v>
      </c>
      <c r="AE5" s="3">
        <v>32300169</v>
      </c>
      <c r="AF5" s="3"/>
      <c r="AG5" s="3"/>
      <c r="AH5" s="3">
        <v>1.0677128392895647</v>
      </c>
      <c r="AI5" s="3">
        <v>36027552</v>
      </c>
      <c r="AJ5" s="3"/>
      <c r="AK5" s="3"/>
      <c r="AL5" s="3">
        <v>1.0240887078101166</v>
      </c>
      <c r="AM5" s="3">
        <v>38237878</v>
      </c>
      <c r="AN5" s="3"/>
      <c r="AO5" s="3"/>
      <c r="AP5" s="3">
        <v>1.095825914617534</v>
      </c>
      <c r="AQ5" s="3">
        <v>39809817</v>
      </c>
    </row>
    <row r="6" spans="1:44" ht="22.5" customHeight="1" x14ac:dyDescent="0.25">
      <c r="A6" s="20"/>
      <c r="B6" s="5" t="s">
        <v>15</v>
      </c>
      <c r="C6" s="5">
        <v>0.9477849300783534</v>
      </c>
      <c r="D6" s="11">
        <v>2727636</v>
      </c>
      <c r="E6" s="11"/>
      <c r="F6" s="11">
        <v>0.88544450438456557</v>
      </c>
      <c r="G6" s="11">
        <v>2011050</v>
      </c>
      <c r="H6" s="11"/>
      <c r="I6" s="11">
        <v>1.0610077592129676</v>
      </c>
      <c r="J6" s="11">
        <v>2741205</v>
      </c>
      <c r="K6" s="11"/>
      <c r="L6" s="11">
        <v>2200910</v>
      </c>
      <c r="M6" s="11"/>
      <c r="N6" s="11"/>
      <c r="O6" s="11">
        <v>0.83183656395678041</v>
      </c>
      <c r="P6" s="11">
        <v>2159124</v>
      </c>
      <c r="Q6" s="11"/>
      <c r="R6" s="11"/>
      <c r="S6" s="3">
        <v>1956126</v>
      </c>
      <c r="T6" s="3"/>
      <c r="U6" s="3"/>
      <c r="V6" s="3">
        <v>1.0542499914161405</v>
      </c>
      <c r="W6" s="3">
        <v>2140363</v>
      </c>
      <c r="X6" s="3"/>
      <c r="Y6" s="3"/>
      <c r="Z6" s="3">
        <v>0.94204548333082605</v>
      </c>
      <c r="AA6" s="3">
        <v>1762748.9999999998</v>
      </c>
      <c r="AB6" s="3"/>
      <c r="AC6" s="3"/>
      <c r="AD6" s="3">
        <v>0.97583238076841394</v>
      </c>
      <c r="AE6" s="3">
        <v>1782508</v>
      </c>
      <c r="AF6" s="3"/>
      <c r="AG6" s="3"/>
      <c r="AH6" s="3">
        <v>1.1480818317959458</v>
      </c>
      <c r="AI6" s="3">
        <v>2100273</v>
      </c>
      <c r="AJ6" s="3"/>
      <c r="AK6" s="3"/>
      <c r="AL6" s="3">
        <v>1.0371192183220943</v>
      </c>
      <c r="AM6" s="3">
        <v>2458270</v>
      </c>
      <c r="AN6" s="3"/>
      <c r="AO6" s="3"/>
      <c r="AP6" s="3">
        <v>1.1820961036924666</v>
      </c>
      <c r="AQ6" s="3">
        <v>2251663</v>
      </c>
    </row>
    <row r="7" spans="1:44" ht="22.5" customHeight="1" x14ac:dyDescent="0.25">
      <c r="A7" s="20"/>
      <c r="B7" s="5" t="s">
        <v>16</v>
      </c>
      <c r="C7" s="5">
        <v>0.90695448420330727</v>
      </c>
      <c r="D7" s="11">
        <v>3316355</v>
      </c>
      <c r="E7" s="11"/>
      <c r="F7" s="11">
        <v>0.98797789216206922</v>
      </c>
      <c r="G7" s="11">
        <v>3112547</v>
      </c>
      <c r="H7" s="11"/>
      <c r="I7" s="11">
        <v>0.9960428138261237</v>
      </c>
      <c r="J7" s="11">
        <v>3340340</v>
      </c>
      <c r="K7" s="11"/>
      <c r="L7" s="11">
        <v>2865350</v>
      </c>
      <c r="M7" s="11"/>
      <c r="N7" s="11"/>
      <c r="O7" s="11">
        <v>0.86703307285060194</v>
      </c>
      <c r="P7" s="11">
        <v>2454939</v>
      </c>
      <c r="Q7" s="11"/>
      <c r="R7" s="11"/>
      <c r="S7" s="3">
        <v>2096801</v>
      </c>
      <c r="T7" s="3"/>
      <c r="U7" s="3"/>
      <c r="V7" s="3">
        <v>1.1449145244219929</v>
      </c>
      <c r="W7" s="3">
        <v>2278149</v>
      </c>
      <c r="X7" s="3"/>
      <c r="Y7" s="3"/>
      <c r="Z7" s="3">
        <v>1.2166967737597025</v>
      </c>
      <c r="AA7" s="3">
        <v>2396205</v>
      </c>
      <c r="AB7" s="3"/>
      <c r="AC7" s="3"/>
      <c r="AD7" s="3">
        <v>1.0086942336184164</v>
      </c>
      <c r="AE7" s="3">
        <v>2506587</v>
      </c>
      <c r="AF7" s="3"/>
      <c r="AG7" s="3"/>
      <c r="AH7" s="3">
        <v>1.1473574298892386</v>
      </c>
      <c r="AI7" s="3">
        <v>2758392</v>
      </c>
      <c r="AJ7" s="3"/>
      <c r="AK7" s="3"/>
      <c r="AL7" s="3">
        <v>1.2186393359473238</v>
      </c>
      <c r="AM7" s="3">
        <v>3035707</v>
      </c>
      <c r="AN7" s="3"/>
      <c r="AO7" s="3"/>
      <c r="AP7" s="3">
        <v>1.1132996254717158</v>
      </c>
      <c r="AQ7" s="3">
        <v>2823045</v>
      </c>
    </row>
    <row r="8" spans="1:44" ht="22.5" customHeight="1" x14ac:dyDescent="0.25">
      <c r="A8" s="20"/>
      <c r="B8" s="5" t="s">
        <v>17</v>
      </c>
      <c r="C8" s="5">
        <v>2.7515042725056692E-2</v>
      </c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>
        <v>0.99893711248892825</v>
      </c>
      <c r="AI8" s="3"/>
      <c r="AJ8" s="3"/>
      <c r="AK8" s="3"/>
      <c r="AL8" s="3"/>
      <c r="AM8" s="3"/>
      <c r="AN8" s="3"/>
      <c r="AO8" s="3"/>
      <c r="AP8" s="3"/>
      <c r="AQ8" s="3"/>
    </row>
    <row r="9" spans="1:44" ht="22.5" customHeight="1" x14ac:dyDescent="0.25">
      <c r="A9" s="20"/>
      <c r="B9" s="21" t="s">
        <v>20</v>
      </c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3"/>
    </row>
    <row r="10" spans="1:44" ht="22.5" customHeight="1" x14ac:dyDescent="0.25">
      <c r="A10" s="20"/>
      <c r="B10" s="4"/>
      <c r="C10" s="4">
        <v>1.4627513337296947</v>
      </c>
      <c r="D10" s="11">
        <v>781761</v>
      </c>
      <c r="E10" s="11"/>
      <c r="F10" s="11">
        <v>0.9566634704958884</v>
      </c>
      <c r="G10" s="11">
        <v>775254</v>
      </c>
      <c r="H10" s="11"/>
      <c r="I10" s="11"/>
      <c r="J10" s="11">
        <v>657294</v>
      </c>
      <c r="K10" s="11"/>
      <c r="L10" s="11">
        <v>631980</v>
      </c>
      <c r="M10" s="11"/>
      <c r="N10" s="11"/>
      <c r="O10" s="11">
        <v>0.73521649742680728</v>
      </c>
      <c r="P10" s="11">
        <v>598710</v>
      </c>
      <c r="Q10" s="11"/>
      <c r="R10" s="11"/>
      <c r="S10" s="3">
        <v>494266</v>
      </c>
      <c r="T10" s="3"/>
      <c r="U10" s="3"/>
      <c r="V10" s="3">
        <v>0.95564716030776553</v>
      </c>
      <c r="W10" s="3">
        <v>446062</v>
      </c>
      <c r="X10" s="3"/>
      <c r="Y10" s="3"/>
      <c r="Z10" s="3">
        <v>1.187536151437887</v>
      </c>
      <c r="AA10" s="3">
        <v>414374</v>
      </c>
      <c r="AB10" s="3"/>
      <c r="AC10" s="3"/>
      <c r="AD10" s="3">
        <v>1.1174623005818729</v>
      </c>
      <c r="AE10" s="3">
        <v>544122</v>
      </c>
      <c r="AF10" s="3"/>
      <c r="AG10" s="3"/>
      <c r="AH10" s="3">
        <v>1.0396239322921756</v>
      </c>
      <c r="AI10" s="3">
        <v>629347</v>
      </c>
      <c r="AJ10" s="3"/>
      <c r="AK10" s="3"/>
      <c r="AL10" s="3">
        <f>AI10/AE10</f>
        <v>1.1566284767019162</v>
      </c>
      <c r="AM10" s="3">
        <v>730128</v>
      </c>
      <c r="AN10" s="3"/>
      <c r="AO10" s="3"/>
      <c r="AP10" s="3">
        <v>1.2896038178158924</v>
      </c>
      <c r="AQ10" s="3">
        <v>775628</v>
      </c>
    </row>
    <row r="11" spans="1:44" ht="22.5" customHeight="1" x14ac:dyDescent="0.25">
      <c r="A11" s="24" t="s">
        <v>18</v>
      </c>
      <c r="B11" s="25"/>
      <c r="C11" s="16"/>
      <c r="D11" s="9">
        <f t="shared" ref="D11:AQ11" si="0">SUM(D5:D8,D10)</f>
        <v>44798180</v>
      </c>
      <c r="E11" s="9"/>
      <c r="F11" s="9"/>
      <c r="G11" s="9">
        <f>SUM(G5:G8,G10)</f>
        <v>38859257</v>
      </c>
      <c r="H11" s="9"/>
      <c r="I11" s="9"/>
      <c r="J11" s="9">
        <f t="shared" si="0"/>
        <v>44472554</v>
      </c>
      <c r="K11" s="9"/>
      <c r="L11" s="9">
        <f t="shared" si="0"/>
        <v>40837663</v>
      </c>
      <c r="M11" s="9"/>
      <c r="N11" s="9"/>
      <c r="O11" s="9"/>
      <c r="P11" s="9">
        <f t="shared" si="0"/>
        <v>42332610</v>
      </c>
      <c r="Q11" s="9"/>
      <c r="R11" s="9"/>
      <c r="S11" s="9">
        <f t="shared" si="0"/>
        <v>38086234</v>
      </c>
      <c r="T11" s="9"/>
      <c r="U11" s="9"/>
      <c r="V11" s="9"/>
      <c r="W11" s="9">
        <f t="shared" si="0"/>
        <v>39637914</v>
      </c>
      <c r="X11" s="9"/>
      <c r="Y11" s="9"/>
      <c r="Z11" s="9"/>
      <c r="AA11" s="9">
        <f t="shared" si="0"/>
        <v>40875431</v>
      </c>
      <c r="AB11" s="9"/>
      <c r="AC11" s="9"/>
      <c r="AD11" s="9"/>
      <c r="AE11" s="9">
        <f t="shared" si="0"/>
        <v>37133386</v>
      </c>
      <c r="AF11" s="9"/>
      <c r="AG11" s="9"/>
      <c r="AH11" s="9"/>
      <c r="AI11" s="9">
        <f t="shared" si="0"/>
        <v>41515564</v>
      </c>
      <c r="AJ11" s="9"/>
      <c r="AK11" s="9"/>
      <c r="AL11" s="9"/>
      <c r="AM11" s="9">
        <f t="shared" si="0"/>
        <v>44461983</v>
      </c>
      <c r="AN11" s="9"/>
      <c r="AO11" s="9"/>
      <c r="AP11" s="9"/>
      <c r="AQ11" s="9">
        <f t="shared" si="0"/>
        <v>45660153</v>
      </c>
    </row>
    <row r="12" spans="1:44" ht="22.5" customHeight="1" x14ac:dyDescent="0.25">
      <c r="A12" s="24" t="s">
        <v>30</v>
      </c>
      <c r="B12" s="25"/>
      <c r="C12" s="16"/>
      <c r="D12" s="9">
        <f>D11</f>
        <v>44798180</v>
      </c>
      <c r="E12" s="9">
        <f t="shared" ref="E12:AQ12" si="1">E11</f>
        <v>0</v>
      </c>
      <c r="F12" s="9"/>
      <c r="G12" s="9">
        <f t="shared" si="1"/>
        <v>38859257</v>
      </c>
      <c r="H12" s="9">
        <f t="shared" si="1"/>
        <v>0</v>
      </c>
      <c r="I12" s="9"/>
      <c r="J12" s="9">
        <f t="shared" si="1"/>
        <v>44472554</v>
      </c>
      <c r="K12" s="9">
        <f t="shared" si="1"/>
        <v>0</v>
      </c>
      <c r="L12" s="9">
        <f t="shared" si="1"/>
        <v>40837663</v>
      </c>
      <c r="M12" s="9">
        <f t="shared" si="1"/>
        <v>0</v>
      </c>
      <c r="N12" s="9">
        <f t="shared" si="1"/>
        <v>0</v>
      </c>
      <c r="O12" s="9"/>
      <c r="P12" s="9">
        <f t="shared" si="1"/>
        <v>42332610</v>
      </c>
      <c r="Q12" s="9">
        <f t="shared" si="1"/>
        <v>0</v>
      </c>
      <c r="R12" s="9">
        <f t="shared" si="1"/>
        <v>0</v>
      </c>
      <c r="S12" s="9">
        <f t="shared" si="1"/>
        <v>38086234</v>
      </c>
      <c r="T12" s="9">
        <f t="shared" si="1"/>
        <v>0</v>
      </c>
      <c r="U12" s="9">
        <f t="shared" si="1"/>
        <v>0</v>
      </c>
      <c r="V12" s="9"/>
      <c r="W12" s="9">
        <f t="shared" si="1"/>
        <v>39637914</v>
      </c>
      <c r="X12" s="9">
        <f t="shared" si="1"/>
        <v>0</v>
      </c>
      <c r="Y12" s="9">
        <f t="shared" si="1"/>
        <v>0</v>
      </c>
      <c r="Z12" s="9"/>
      <c r="AA12" s="9">
        <f t="shared" si="1"/>
        <v>40875431</v>
      </c>
      <c r="AB12" s="9">
        <f t="shared" si="1"/>
        <v>0</v>
      </c>
      <c r="AC12" s="9">
        <f t="shared" si="1"/>
        <v>0</v>
      </c>
      <c r="AD12" s="9"/>
      <c r="AE12" s="9">
        <f t="shared" si="1"/>
        <v>37133386</v>
      </c>
      <c r="AF12" s="9">
        <f t="shared" si="1"/>
        <v>0</v>
      </c>
      <c r="AG12" s="9">
        <f t="shared" si="1"/>
        <v>0</v>
      </c>
      <c r="AH12" s="9"/>
      <c r="AI12" s="9">
        <f t="shared" si="1"/>
        <v>41515564</v>
      </c>
      <c r="AJ12" s="9">
        <f t="shared" si="1"/>
        <v>0</v>
      </c>
      <c r="AK12" s="9">
        <f t="shared" si="1"/>
        <v>0</v>
      </c>
      <c r="AL12" s="9"/>
      <c r="AM12" s="9">
        <f t="shared" si="1"/>
        <v>44461983</v>
      </c>
      <c r="AN12" s="9">
        <f t="shared" si="1"/>
        <v>0</v>
      </c>
      <c r="AO12" s="9">
        <f t="shared" si="1"/>
        <v>0</v>
      </c>
      <c r="AP12" s="9"/>
      <c r="AQ12" s="9">
        <f t="shared" si="1"/>
        <v>45660153</v>
      </c>
    </row>
    <row r="14" spans="1:44" ht="22.5" customHeight="1" x14ac:dyDescent="0.25">
      <c r="AI14" s="10"/>
      <c r="AJ14" s="10"/>
      <c r="AK14" s="10"/>
      <c r="AL14" s="10"/>
    </row>
  </sheetData>
  <mergeCells count="6">
    <mergeCell ref="A12:B12"/>
    <mergeCell ref="A2:AQ2"/>
    <mergeCell ref="A4:A10"/>
    <mergeCell ref="B4:AQ4"/>
    <mergeCell ref="B9:AQ9"/>
    <mergeCell ref="A11:B1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4"/>
  <sheetViews>
    <sheetView zoomScale="70" zoomScaleNormal="70" workbookViewId="0">
      <selection activeCell="I22" sqref="I22:I27"/>
    </sheetView>
  </sheetViews>
  <sheetFormatPr defaultColWidth="9.140625" defaultRowHeight="15" x14ac:dyDescent="0.25"/>
  <cols>
    <col min="1" max="1" width="24.85546875" style="1" customWidth="1"/>
    <col min="2" max="2" width="14.85546875" style="1" customWidth="1"/>
    <col min="3" max="14" width="19.28515625" style="1" customWidth="1"/>
    <col min="15" max="16384" width="9.140625" style="1"/>
  </cols>
  <sheetData>
    <row r="2" spans="1:14" ht="42.75" customHeight="1" x14ac:dyDescent="0.25">
      <c r="A2" s="18" t="s">
        <v>42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</row>
    <row r="3" spans="1:14" s="2" customFormat="1" ht="33" customHeight="1" x14ac:dyDescent="0.25">
      <c r="A3" s="6" t="s">
        <v>0</v>
      </c>
      <c r="B3" s="7" t="s">
        <v>1</v>
      </c>
      <c r="C3" s="8" t="s">
        <v>2</v>
      </c>
      <c r="D3" s="8" t="s">
        <v>3</v>
      </c>
      <c r="E3" s="8" t="s">
        <v>4</v>
      </c>
      <c r="F3" s="8" t="s">
        <v>5</v>
      </c>
      <c r="G3" s="8" t="s">
        <v>6</v>
      </c>
      <c r="H3" s="8" t="s">
        <v>7</v>
      </c>
      <c r="I3" s="8" t="s">
        <v>8</v>
      </c>
      <c r="J3" s="8" t="s">
        <v>9</v>
      </c>
      <c r="K3" s="8" t="s">
        <v>10</v>
      </c>
      <c r="L3" s="8" t="s">
        <v>11</v>
      </c>
      <c r="M3" s="8" t="s">
        <v>12</v>
      </c>
      <c r="N3" s="8" t="s">
        <v>13</v>
      </c>
    </row>
    <row r="4" spans="1:14" ht="22.5" customHeight="1" x14ac:dyDescent="0.25">
      <c r="A4" s="19" t="s">
        <v>40</v>
      </c>
      <c r="B4" s="21" t="s">
        <v>19</v>
      </c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3"/>
    </row>
    <row r="5" spans="1:14" ht="22.5" customHeight="1" x14ac:dyDescent="0.25">
      <c r="A5" s="20"/>
      <c r="B5" s="5" t="s">
        <v>14</v>
      </c>
      <c r="C5" s="11">
        <v>40608718</v>
      </c>
      <c r="D5" s="11">
        <v>35896232</v>
      </c>
      <c r="E5" s="11">
        <v>39138741</v>
      </c>
      <c r="F5" s="11">
        <v>35846013</v>
      </c>
      <c r="G5" s="11">
        <v>36343445</v>
      </c>
      <c r="H5" s="3">
        <v>35191106</v>
      </c>
      <c r="I5" s="3">
        <v>36564502</v>
      </c>
      <c r="J5" s="3">
        <v>37086542</v>
      </c>
      <c r="K5" s="3">
        <v>36288533</v>
      </c>
      <c r="L5" s="3">
        <v>38215443</v>
      </c>
      <c r="M5" s="3">
        <v>39333872</v>
      </c>
      <c r="N5" s="3">
        <v>41937777</v>
      </c>
    </row>
    <row r="6" spans="1:14" ht="22.5" customHeight="1" x14ac:dyDescent="0.25">
      <c r="A6" s="20"/>
      <c r="B6" s="5" t="s">
        <v>15</v>
      </c>
      <c r="C6" s="11">
        <v>2124405</v>
      </c>
      <c r="D6" s="11">
        <v>2236601</v>
      </c>
      <c r="E6" s="11">
        <v>2232129</v>
      </c>
      <c r="F6" s="11">
        <v>1937454</v>
      </c>
      <c r="G6" s="11">
        <v>2220988</v>
      </c>
      <c r="H6" s="3">
        <v>2033780</v>
      </c>
      <c r="I6" s="3">
        <v>2127255</v>
      </c>
      <c r="J6" s="3">
        <v>1982234</v>
      </c>
      <c r="K6" s="3">
        <v>1916116</v>
      </c>
      <c r="L6" s="3">
        <v>2077532</v>
      </c>
      <c r="M6" s="3">
        <v>2277944</v>
      </c>
      <c r="N6" s="3">
        <v>2691249</v>
      </c>
    </row>
    <row r="7" spans="1:14" ht="22.5" customHeight="1" x14ac:dyDescent="0.25">
      <c r="A7" s="20"/>
      <c r="B7" s="5" t="s">
        <v>16</v>
      </c>
      <c r="C7" s="11">
        <v>3228880</v>
      </c>
      <c r="D7" s="11">
        <v>2906355</v>
      </c>
      <c r="E7" s="11">
        <v>3052475</v>
      </c>
      <c r="F7" s="11">
        <v>2492630</v>
      </c>
      <c r="G7" s="11">
        <v>2137904</v>
      </c>
      <c r="H7" s="3">
        <v>1868861</v>
      </c>
      <c r="I7" s="3">
        <v>2058270.0000000002</v>
      </c>
      <c r="J7" s="3">
        <v>2272680</v>
      </c>
      <c r="K7" s="3">
        <v>2257036</v>
      </c>
      <c r="L7" s="3">
        <v>2688775</v>
      </c>
      <c r="M7" s="3">
        <v>2974291</v>
      </c>
      <c r="N7" s="3">
        <v>3433918</v>
      </c>
    </row>
    <row r="8" spans="1:14" ht="22.5" customHeight="1" x14ac:dyDescent="0.25">
      <c r="A8" s="20"/>
      <c r="B8" s="5" t="s">
        <v>17</v>
      </c>
      <c r="C8" s="11"/>
      <c r="D8" s="11"/>
      <c r="E8" s="11"/>
      <c r="F8" s="11"/>
      <c r="G8" s="11"/>
      <c r="H8" s="3"/>
      <c r="I8" s="3"/>
      <c r="J8" s="3"/>
      <c r="K8" s="3"/>
      <c r="L8" s="3"/>
      <c r="M8" s="3"/>
      <c r="N8" s="3"/>
    </row>
    <row r="9" spans="1:14" ht="22.5" customHeight="1" x14ac:dyDescent="0.25">
      <c r="A9" s="20"/>
      <c r="B9" s="21" t="s">
        <v>20</v>
      </c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3"/>
    </row>
    <row r="10" spans="1:14" ht="22.5" customHeight="1" x14ac:dyDescent="0.25">
      <c r="A10" s="20"/>
      <c r="B10" s="4"/>
      <c r="C10" s="11">
        <v>883736</v>
      </c>
      <c r="D10" s="11">
        <v>766127</v>
      </c>
      <c r="E10" s="11">
        <v>806461</v>
      </c>
      <c r="F10" s="11">
        <v>667352</v>
      </c>
      <c r="G10" s="11">
        <v>571432</v>
      </c>
      <c r="H10" s="3">
        <v>549092</v>
      </c>
      <c r="I10" s="3">
        <v>508043</v>
      </c>
      <c r="J10" s="3">
        <v>483839</v>
      </c>
      <c r="K10" s="3">
        <v>528384</v>
      </c>
      <c r="L10" s="3">
        <v>622018</v>
      </c>
      <c r="M10" s="3">
        <v>739286</v>
      </c>
      <c r="N10" s="3">
        <v>852098</v>
      </c>
    </row>
    <row r="11" spans="1:14" ht="22.5" customHeight="1" x14ac:dyDescent="0.25">
      <c r="A11" s="24" t="s">
        <v>18</v>
      </c>
      <c r="B11" s="25"/>
      <c r="C11" s="9">
        <f t="shared" ref="C11:N11" si="0">SUM(C5:C8,C10)</f>
        <v>46845739</v>
      </c>
      <c r="D11" s="9">
        <f>SUM(D5:D8,D10)</f>
        <v>41805315</v>
      </c>
      <c r="E11" s="9">
        <f t="shared" si="0"/>
        <v>45229806</v>
      </c>
      <c r="F11" s="9">
        <f t="shared" si="0"/>
        <v>40943449</v>
      </c>
      <c r="G11" s="9">
        <f t="shared" si="0"/>
        <v>41273769</v>
      </c>
      <c r="H11" s="9">
        <f t="shared" si="0"/>
        <v>39642839</v>
      </c>
      <c r="I11" s="9">
        <f t="shared" si="0"/>
        <v>41258070</v>
      </c>
      <c r="J11" s="9">
        <f t="shared" si="0"/>
        <v>41825295</v>
      </c>
      <c r="K11" s="9">
        <f t="shared" si="0"/>
        <v>40990069</v>
      </c>
      <c r="L11" s="9">
        <f t="shared" si="0"/>
        <v>43603768</v>
      </c>
      <c r="M11" s="9">
        <f t="shared" si="0"/>
        <v>45325393</v>
      </c>
      <c r="N11" s="9">
        <f t="shared" si="0"/>
        <v>48915042</v>
      </c>
    </row>
    <row r="12" spans="1:14" ht="22.5" customHeight="1" x14ac:dyDescent="0.25">
      <c r="A12" s="24" t="s">
        <v>30</v>
      </c>
      <c r="B12" s="25"/>
      <c r="C12" s="9">
        <f>C11</f>
        <v>46845739</v>
      </c>
      <c r="D12" s="9">
        <f t="shared" ref="D12:N12" si="1">D11</f>
        <v>41805315</v>
      </c>
      <c r="E12" s="9">
        <f t="shared" si="1"/>
        <v>45229806</v>
      </c>
      <c r="F12" s="9">
        <f t="shared" si="1"/>
        <v>40943449</v>
      </c>
      <c r="G12" s="9">
        <f t="shared" si="1"/>
        <v>41273769</v>
      </c>
      <c r="H12" s="9">
        <f t="shared" si="1"/>
        <v>39642839</v>
      </c>
      <c r="I12" s="9">
        <f t="shared" si="1"/>
        <v>41258070</v>
      </c>
      <c r="J12" s="9">
        <f t="shared" si="1"/>
        <v>41825295</v>
      </c>
      <c r="K12" s="9">
        <f t="shared" si="1"/>
        <v>40990069</v>
      </c>
      <c r="L12" s="9">
        <f t="shared" si="1"/>
        <v>43603768</v>
      </c>
      <c r="M12" s="9">
        <f t="shared" si="1"/>
        <v>45325393</v>
      </c>
      <c r="N12" s="9">
        <f t="shared" si="1"/>
        <v>48915042</v>
      </c>
    </row>
    <row r="14" spans="1:14" ht="22.5" customHeight="1" x14ac:dyDescent="0.25">
      <c r="L14" s="10"/>
    </row>
  </sheetData>
  <mergeCells count="6">
    <mergeCell ref="A12:B12"/>
    <mergeCell ref="A2:N2"/>
    <mergeCell ref="A4:A10"/>
    <mergeCell ref="B4:N4"/>
    <mergeCell ref="B9:N9"/>
    <mergeCell ref="A11:B1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14"/>
  <sheetViews>
    <sheetView tabSelected="1" zoomScale="70" zoomScaleNormal="70" workbookViewId="0">
      <selection activeCell="N11" sqref="N11"/>
    </sheetView>
  </sheetViews>
  <sheetFormatPr defaultColWidth="9.140625" defaultRowHeight="15" x14ac:dyDescent="0.25"/>
  <cols>
    <col min="1" max="1" width="24.85546875" style="1" customWidth="1"/>
    <col min="2" max="2" width="14.85546875" style="1" customWidth="1"/>
    <col min="3" max="14" width="19.28515625" style="1" customWidth="1"/>
    <col min="15" max="15" width="9.140625" style="1"/>
    <col min="16" max="16" width="10.140625" style="1" bestFit="1" customWidth="1"/>
    <col min="17" max="16384" width="9.140625" style="1"/>
  </cols>
  <sheetData>
    <row r="2" spans="1:16" ht="42.75" customHeight="1" x14ac:dyDescent="0.25">
      <c r="A2" s="18" t="s">
        <v>43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</row>
    <row r="3" spans="1:16" s="2" customFormat="1" ht="33" customHeight="1" x14ac:dyDescent="0.25">
      <c r="A3" s="6" t="s">
        <v>0</v>
      </c>
      <c r="B3" s="7" t="s">
        <v>1</v>
      </c>
      <c r="C3" s="8" t="s">
        <v>2</v>
      </c>
      <c r="D3" s="8" t="s">
        <v>3</v>
      </c>
      <c r="E3" s="8" t="s">
        <v>4</v>
      </c>
      <c r="F3" s="8" t="s">
        <v>5</v>
      </c>
      <c r="G3" s="8" t="s">
        <v>6</v>
      </c>
      <c r="H3" s="8" t="s">
        <v>7</v>
      </c>
      <c r="I3" s="8" t="s">
        <v>8</v>
      </c>
      <c r="J3" s="8" t="s">
        <v>9</v>
      </c>
      <c r="K3" s="8" t="s">
        <v>10</v>
      </c>
      <c r="L3" s="8" t="s">
        <v>11</v>
      </c>
      <c r="M3" s="8" t="s">
        <v>12</v>
      </c>
      <c r="N3" s="8" t="s">
        <v>13</v>
      </c>
    </row>
    <row r="4" spans="1:16" ht="22.5" customHeight="1" x14ac:dyDescent="0.25">
      <c r="A4" s="19" t="s">
        <v>40</v>
      </c>
      <c r="B4" s="21" t="s">
        <v>19</v>
      </c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3"/>
    </row>
    <row r="5" spans="1:16" ht="22.5" customHeight="1" x14ac:dyDescent="0.25">
      <c r="A5" s="20"/>
      <c r="B5" s="5" t="s">
        <v>14</v>
      </c>
      <c r="C5" s="11">
        <v>43209990</v>
      </c>
      <c r="D5" s="11">
        <v>39570957</v>
      </c>
      <c r="E5" s="11">
        <v>41406457.000000007</v>
      </c>
      <c r="F5" s="11">
        <v>37885228</v>
      </c>
      <c r="G5" s="11">
        <v>40482130</v>
      </c>
      <c r="H5" s="3">
        <v>37360157</v>
      </c>
      <c r="I5" s="3">
        <v>37781766</v>
      </c>
      <c r="J5" s="3">
        <v>37597779</v>
      </c>
      <c r="K5" s="3">
        <v>33655692</v>
      </c>
      <c r="L5" s="3">
        <v>37661163</v>
      </c>
      <c r="M5" s="3">
        <v>37603097</v>
      </c>
      <c r="N5" s="3">
        <f>1758850+39090310</f>
        <v>40849160</v>
      </c>
      <c r="P5" s="17"/>
    </row>
    <row r="6" spans="1:16" ht="22.5" customHeight="1" x14ac:dyDescent="0.25">
      <c r="A6" s="20"/>
      <c r="B6" s="5" t="s">
        <v>15</v>
      </c>
      <c r="C6" s="11">
        <v>3076700</v>
      </c>
      <c r="D6" s="11">
        <v>3036147</v>
      </c>
      <c r="E6" s="11">
        <v>3149287</v>
      </c>
      <c r="F6" s="11">
        <v>2923396</v>
      </c>
      <c r="G6" s="11">
        <v>2745345</v>
      </c>
      <c r="H6" s="3">
        <v>2451433</v>
      </c>
      <c r="I6" s="3">
        <v>2173156</v>
      </c>
      <c r="J6" s="3">
        <v>2111890</v>
      </c>
      <c r="K6" s="3">
        <v>1738942</v>
      </c>
      <c r="L6" s="3">
        <v>1995714</v>
      </c>
      <c r="M6" s="3">
        <v>2009352</v>
      </c>
      <c r="N6" s="3">
        <f>704515+1521415+'[1]2024'!$N$7</f>
        <v>2258428</v>
      </c>
      <c r="P6" s="17"/>
    </row>
    <row r="7" spans="1:16" ht="22.5" customHeight="1" x14ac:dyDescent="0.25">
      <c r="A7" s="20"/>
      <c r="B7" s="5" t="s">
        <v>16</v>
      </c>
      <c r="C7" s="11">
        <v>3590164</v>
      </c>
      <c r="D7" s="11">
        <v>3158895</v>
      </c>
      <c r="E7" s="11">
        <v>3359649</v>
      </c>
      <c r="F7" s="11">
        <v>2648688</v>
      </c>
      <c r="G7" s="11">
        <v>2765169</v>
      </c>
      <c r="H7" s="3">
        <v>2220801</v>
      </c>
      <c r="I7" s="3">
        <v>2488607</v>
      </c>
      <c r="J7" s="3">
        <v>2452747.0000000005</v>
      </c>
      <c r="K7" s="3">
        <v>2591186</v>
      </c>
      <c r="L7" s="3">
        <v>3000403</v>
      </c>
      <c r="M7" s="3">
        <v>3253714</v>
      </c>
      <c r="N7" s="3">
        <f>2905571+233337+'[1]2024'!$N$8</f>
        <v>3430257</v>
      </c>
      <c r="P7" s="17"/>
    </row>
    <row r="8" spans="1:16" ht="22.5" customHeight="1" x14ac:dyDescent="0.25">
      <c r="A8" s="20"/>
      <c r="B8" s="5" t="s">
        <v>17</v>
      </c>
      <c r="C8" s="11">
        <v>285169</v>
      </c>
      <c r="D8" s="11">
        <v>247308</v>
      </c>
      <c r="E8" s="11">
        <v>203647</v>
      </c>
      <c r="F8" s="11">
        <v>163536</v>
      </c>
      <c r="G8" s="11">
        <v>192653</v>
      </c>
      <c r="H8" s="3">
        <v>144618</v>
      </c>
      <c r="I8" s="3">
        <v>160075</v>
      </c>
      <c r="J8" s="3">
        <v>151309</v>
      </c>
      <c r="K8" s="3">
        <v>151935</v>
      </c>
      <c r="L8" s="3">
        <v>221428</v>
      </c>
      <c r="M8" s="3">
        <v>255907</v>
      </c>
      <c r="N8" s="3">
        <f>224060+9533+'[1]2024'!$N$9</f>
        <v>271065</v>
      </c>
      <c r="P8" s="17"/>
    </row>
    <row r="9" spans="1:16" ht="22.5" customHeight="1" x14ac:dyDescent="0.25">
      <c r="A9" s="20"/>
      <c r="B9" s="21" t="s">
        <v>20</v>
      </c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3"/>
    </row>
    <row r="10" spans="1:16" ht="22.5" customHeight="1" x14ac:dyDescent="0.25">
      <c r="A10" s="20"/>
      <c r="B10" s="4"/>
      <c r="C10" s="11">
        <v>754640</v>
      </c>
      <c r="D10" s="11">
        <v>709057</v>
      </c>
      <c r="E10" s="11">
        <v>881920</v>
      </c>
      <c r="F10" s="11">
        <v>498482</v>
      </c>
      <c r="G10" s="11">
        <v>509999</v>
      </c>
      <c r="H10" s="3">
        <v>430580</v>
      </c>
      <c r="I10" s="3">
        <v>379350</v>
      </c>
      <c r="J10" s="3">
        <v>403619</v>
      </c>
      <c r="K10" s="3">
        <v>386178</v>
      </c>
      <c r="L10" s="3">
        <v>471953</v>
      </c>
      <c r="M10" s="3">
        <v>587764</v>
      </c>
      <c r="N10" s="3">
        <f>647384+'[1]2024'!$N$11</f>
        <v>675518</v>
      </c>
    </row>
    <row r="11" spans="1:16" ht="22.5" customHeight="1" x14ac:dyDescent="0.25">
      <c r="A11" s="24" t="s">
        <v>18</v>
      </c>
      <c r="B11" s="25"/>
      <c r="C11" s="9">
        <f t="shared" ref="C11:N11" si="0">SUM(C5:C8,C10)</f>
        <v>50916663</v>
      </c>
      <c r="D11" s="9">
        <f>SUM(D5:D8,D10)</f>
        <v>46722364</v>
      </c>
      <c r="E11" s="9">
        <f t="shared" si="0"/>
        <v>49000960.000000007</v>
      </c>
      <c r="F11" s="9">
        <f t="shared" si="0"/>
        <v>44119330</v>
      </c>
      <c r="G11" s="9">
        <f t="shared" si="0"/>
        <v>46695296</v>
      </c>
      <c r="H11" s="9">
        <f t="shared" si="0"/>
        <v>42607589</v>
      </c>
      <c r="I11" s="9">
        <f>SUM(I5:I8,I10)</f>
        <v>42982954</v>
      </c>
      <c r="J11" s="9">
        <f t="shared" si="0"/>
        <v>42717344</v>
      </c>
      <c r="K11" s="9">
        <f t="shared" si="0"/>
        <v>38523933</v>
      </c>
      <c r="L11" s="9">
        <f t="shared" si="0"/>
        <v>43350661</v>
      </c>
      <c r="M11" s="9">
        <f t="shared" si="0"/>
        <v>43709834</v>
      </c>
      <c r="N11" s="9">
        <f t="shared" si="0"/>
        <v>47484428</v>
      </c>
    </row>
    <row r="12" spans="1:16" ht="22.5" customHeight="1" x14ac:dyDescent="0.25">
      <c r="A12" s="24" t="s">
        <v>30</v>
      </c>
      <c r="B12" s="25"/>
      <c r="C12" s="9">
        <f>C11</f>
        <v>50916663</v>
      </c>
      <c r="D12" s="9">
        <f t="shared" ref="D12:N12" si="1">D11</f>
        <v>46722364</v>
      </c>
      <c r="E12" s="9">
        <f t="shared" si="1"/>
        <v>49000960.000000007</v>
      </c>
      <c r="F12" s="9">
        <f t="shared" si="1"/>
        <v>44119330</v>
      </c>
      <c r="G12" s="9">
        <f t="shared" si="1"/>
        <v>46695296</v>
      </c>
      <c r="H12" s="9">
        <f t="shared" si="1"/>
        <v>42607589</v>
      </c>
      <c r="I12" s="9">
        <f t="shared" si="1"/>
        <v>42982954</v>
      </c>
      <c r="J12" s="9">
        <f t="shared" si="1"/>
        <v>42717344</v>
      </c>
      <c r="K12" s="9">
        <f t="shared" si="1"/>
        <v>38523933</v>
      </c>
      <c r="L12" s="9">
        <f t="shared" si="1"/>
        <v>43350661</v>
      </c>
      <c r="M12" s="9">
        <f t="shared" si="1"/>
        <v>43709834</v>
      </c>
      <c r="N12" s="9">
        <f t="shared" si="1"/>
        <v>47484428</v>
      </c>
    </row>
    <row r="14" spans="1:16" ht="22.5" customHeight="1" x14ac:dyDescent="0.25">
      <c r="G14" s="10"/>
      <c r="L14" s="10"/>
    </row>
  </sheetData>
  <mergeCells count="6">
    <mergeCell ref="A12:B12"/>
    <mergeCell ref="A2:N2"/>
    <mergeCell ref="A4:A10"/>
    <mergeCell ref="B4:N4"/>
    <mergeCell ref="B9:N9"/>
    <mergeCell ref="A11:B1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14"/>
  <sheetViews>
    <sheetView zoomScale="70" zoomScaleNormal="70" workbookViewId="0">
      <selection activeCell="M8" sqref="M8"/>
    </sheetView>
  </sheetViews>
  <sheetFormatPr defaultColWidth="9.140625" defaultRowHeight="15" x14ac:dyDescent="0.25"/>
  <cols>
    <col min="1" max="1" width="24.85546875" style="1" customWidth="1"/>
    <col min="2" max="2" width="14.85546875" style="1" customWidth="1"/>
    <col min="3" max="14" width="19.28515625" style="1" customWidth="1"/>
    <col min="15" max="15" width="9.140625" style="1"/>
    <col min="16" max="16" width="10.140625" style="1" bestFit="1" customWidth="1"/>
    <col min="17" max="16384" width="9.140625" style="1"/>
  </cols>
  <sheetData>
    <row r="2" spans="1:16" ht="42.75" customHeight="1" x14ac:dyDescent="0.25">
      <c r="A2" s="18" t="s">
        <v>44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</row>
    <row r="3" spans="1:16" s="2" customFormat="1" ht="33" customHeight="1" x14ac:dyDescent="0.25">
      <c r="A3" s="6" t="s">
        <v>0</v>
      </c>
      <c r="B3" s="7" t="s">
        <v>1</v>
      </c>
      <c r="C3" s="8" t="s">
        <v>2</v>
      </c>
      <c r="D3" s="8" t="s">
        <v>3</v>
      </c>
      <c r="E3" s="8" t="s">
        <v>4</v>
      </c>
      <c r="F3" s="8" t="s">
        <v>5</v>
      </c>
      <c r="G3" s="8" t="s">
        <v>6</v>
      </c>
      <c r="H3" s="8" t="s">
        <v>7</v>
      </c>
      <c r="I3" s="8" t="s">
        <v>8</v>
      </c>
      <c r="J3" s="8" t="s">
        <v>9</v>
      </c>
      <c r="K3" s="8" t="s">
        <v>10</v>
      </c>
      <c r="L3" s="8" t="s">
        <v>11</v>
      </c>
      <c r="M3" s="8" t="s">
        <v>12</v>
      </c>
      <c r="N3" s="8" t="s">
        <v>13</v>
      </c>
    </row>
    <row r="4" spans="1:16" ht="22.5" customHeight="1" x14ac:dyDescent="0.25">
      <c r="A4" s="19" t="s">
        <v>40</v>
      </c>
      <c r="B4" s="21" t="s">
        <v>19</v>
      </c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3"/>
    </row>
    <row r="5" spans="1:16" ht="22.5" customHeight="1" x14ac:dyDescent="0.25">
      <c r="A5" s="20"/>
      <c r="B5" s="5" t="s">
        <v>14</v>
      </c>
      <c r="C5" s="11"/>
      <c r="D5" s="11"/>
      <c r="E5" s="11"/>
      <c r="F5" s="11"/>
      <c r="G5" s="11"/>
      <c r="H5" s="3"/>
      <c r="I5" s="3"/>
      <c r="J5" s="3"/>
      <c r="K5" s="3"/>
      <c r="L5" s="3"/>
      <c r="M5" s="3"/>
      <c r="N5" s="3"/>
      <c r="P5" s="17"/>
    </row>
    <row r="6" spans="1:16" ht="22.5" customHeight="1" x14ac:dyDescent="0.25">
      <c r="A6" s="20"/>
      <c r="B6" s="5" t="s">
        <v>15</v>
      </c>
      <c r="C6" s="11"/>
      <c r="D6" s="11"/>
      <c r="E6" s="11"/>
      <c r="F6" s="11"/>
      <c r="G6" s="11"/>
      <c r="H6" s="3"/>
      <c r="I6" s="3"/>
      <c r="J6" s="3"/>
      <c r="K6" s="3"/>
      <c r="L6" s="3"/>
      <c r="M6" s="3"/>
      <c r="N6" s="3"/>
      <c r="P6" s="17"/>
    </row>
    <row r="7" spans="1:16" ht="22.5" customHeight="1" x14ac:dyDescent="0.25">
      <c r="A7" s="20"/>
      <c r="B7" s="5" t="s">
        <v>16</v>
      </c>
      <c r="C7" s="11"/>
      <c r="D7" s="11"/>
      <c r="E7" s="11"/>
      <c r="F7" s="11"/>
      <c r="G7" s="11"/>
      <c r="H7" s="3"/>
      <c r="I7" s="3"/>
      <c r="J7" s="3"/>
      <c r="K7" s="3"/>
      <c r="L7" s="3"/>
      <c r="M7" s="3"/>
      <c r="N7" s="3"/>
      <c r="P7" s="17"/>
    </row>
    <row r="8" spans="1:16" ht="22.5" customHeight="1" x14ac:dyDescent="0.25">
      <c r="A8" s="20"/>
      <c r="B8" s="5" t="s">
        <v>17</v>
      </c>
      <c r="C8" s="11"/>
      <c r="D8" s="11"/>
      <c r="E8" s="11"/>
      <c r="F8" s="11"/>
      <c r="G8" s="11"/>
      <c r="H8" s="3"/>
      <c r="I8" s="3"/>
      <c r="J8" s="3"/>
      <c r="K8" s="3"/>
      <c r="L8" s="3"/>
      <c r="M8" s="3"/>
      <c r="N8" s="3"/>
      <c r="P8" s="17"/>
    </row>
    <row r="9" spans="1:16" ht="22.5" customHeight="1" x14ac:dyDescent="0.25">
      <c r="A9" s="20"/>
      <c r="B9" s="21" t="s">
        <v>20</v>
      </c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3"/>
    </row>
    <row r="10" spans="1:16" ht="22.5" customHeight="1" x14ac:dyDescent="0.25">
      <c r="A10" s="20"/>
      <c r="B10" s="4"/>
      <c r="C10" s="11"/>
      <c r="D10" s="11"/>
      <c r="E10" s="11"/>
      <c r="F10" s="11"/>
      <c r="G10" s="11"/>
      <c r="H10" s="3"/>
      <c r="I10" s="3"/>
      <c r="J10" s="3"/>
      <c r="K10" s="3"/>
      <c r="L10" s="3"/>
      <c r="M10" s="3"/>
      <c r="N10" s="3"/>
    </row>
    <row r="11" spans="1:16" ht="22.5" customHeight="1" x14ac:dyDescent="0.25">
      <c r="A11" s="24" t="s">
        <v>18</v>
      </c>
      <c r="B11" s="25"/>
      <c r="C11" s="9">
        <f t="shared" ref="C11:N11" si="0">SUM(C5:C8,C10)</f>
        <v>0</v>
      </c>
      <c r="D11" s="9">
        <f>SUM(D5:D8,D10)</f>
        <v>0</v>
      </c>
      <c r="E11" s="9">
        <f t="shared" si="0"/>
        <v>0</v>
      </c>
      <c r="F11" s="9">
        <f t="shared" si="0"/>
        <v>0</v>
      </c>
      <c r="G11" s="9">
        <f t="shared" si="0"/>
        <v>0</v>
      </c>
      <c r="H11" s="9">
        <f t="shared" si="0"/>
        <v>0</v>
      </c>
      <c r="I11" s="9">
        <f>SUM(I5:I8,I10)</f>
        <v>0</v>
      </c>
      <c r="J11" s="9">
        <f t="shared" si="0"/>
        <v>0</v>
      </c>
      <c r="K11" s="9">
        <f t="shared" si="0"/>
        <v>0</v>
      </c>
      <c r="L11" s="9">
        <f t="shared" si="0"/>
        <v>0</v>
      </c>
      <c r="M11" s="9">
        <f t="shared" si="0"/>
        <v>0</v>
      </c>
      <c r="N11" s="9">
        <f t="shared" si="0"/>
        <v>0</v>
      </c>
    </row>
    <row r="12" spans="1:16" ht="22.5" customHeight="1" x14ac:dyDescent="0.25">
      <c r="A12" s="24" t="s">
        <v>30</v>
      </c>
      <c r="B12" s="25"/>
      <c r="C12" s="9">
        <f>C11</f>
        <v>0</v>
      </c>
      <c r="D12" s="9">
        <f t="shared" ref="D12:N12" si="1">D11</f>
        <v>0</v>
      </c>
      <c r="E12" s="9">
        <f t="shared" si="1"/>
        <v>0</v>
      </c>
      <c r="F12" s="9">
        <f t="shared" si="1"/>
        <v>0</v>
      </c>
      <c r="G12" s="9">
        <f t="shared" si="1"/>
        <v>0</v>
      </c>
      <c r="H12" s="9">
        <f t="shared" si="1"/>
        <v>0</v>
      </c>
      <c r="I12" s="9">
        <f t="shared" si="1"/>
        <v>0</v>
      </c>
      <c r="J12" s="9">
        <f t="shared" si="1"/>
        <v>0</v>
      </c>
      <c r="K12" s="9">
        <f t="shared" si="1"/>
        <v>0</v>
      </c>
      <c r="L12" s="9">
        <f t="shared" si="1"/>
        <v>0</v>
      </c>
      <c r="M12" s="9">
        <f t="shared" si="1"/>
        <v>0</v>
      </c>
      <c r="N12" s="9">
        <f t="shared" si="1"/>
        <v>0</v>
      </c>
    </row>
    <row r="14" spans="1:16" ht="22.5" customHeight="1" x14ac:dyDescent="0.25">
      <c r="G14" s="10"/>
      <c r="L14" s="10"/>
    </row>
  </sheetData>
  <mergeCells count="6">
    <mergeCell ref="A2:N2"/>
    <mergeCell ref="A4:A10"/>
    <mergeCell ref="B4:N4"/>
    <mergeCell ref="B9:N9"/>
    <mergeCell ref="A11:B11"/>
    <mergeCell ref="A12:B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2"/>
  <sheetViews>
    <sheetView workbookViewId="0">
      <selection sqref="A1:XFD1048576"/>
    </sheetView>
  </sheetViews>
  <sheetFormatPr defaultColWidth="9.140625" defaultRowHeight="22.5" customHeight="1" x14ac:dyDescent="0.25"/>
  <cols>
    <col min="1" max="1" width="24.85546875" style="1" customWidth="1"/>
    <col min="2" max="2" width="14.85546875" style="1" customWidth="1"/>
    <col min="3" max="3" width="16" style="1" customWidth="1"/>
    <col min="4" max="4" width="16.7109375" style="1" customWidth="1"/>
    <col min="5" max="5" width="16.42578125" style="1" customWidth="1"/>
    <col min="6" max="6" width="15.85546875" style="1" customWidth="1"/>
    <col min="7" max="7" width="17.85546875" style="1" customWidth="1"/>
    <col min="8" max="8" width="18.42578125" style="1" customWidth="1"/>
    <col min="9" max="9" width="19.85546875" style="1" customWidth="1"/>
    <col min="10" max="10" width="21" style="1" customWidth="1"/>
    <col min="11" max="11" width="22.140625" style="1" customWidth="1"/>
    <col min="12" max="12" width="22.42578125" style="1" customWidth="1"/>
    <col min="13" max="13" width="24.28515625" style="1" customWidth="1"/>
    <col min="14" max="14" width="24.140625" style="1" customWidth="1"/>
    <col min="15" max="16384" width="9.140625" style="1"/>
  </cols>
  <sheetData>
    <row r="2" spans="1:14" ht="42.75" customHeight="1" x14ac:dyDescent="0.25">
      <c r="A2" s="18" t="s">
        <v>24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</row>
    <row r="3" spans="1:14" s="2" customFormat="1" ht="33" customHeight="1" x14ac:dyDescent="0.25">
      <c r="A3" s="6" t="s">
        <v>0</v>
      </c>
      <c r="B3" s="7" t="s">
        <v>1</v>
      </c>
      <c r="C3" s="8" t="s">
        <v>2</v>
      </c>
      <c r="D3" s="8" t="s">
        <v>3</v>
      </c>
      <c r="E3" s="8" t="s">
        <v>4</v>
      </c>
      <c r="F3" s="8" t="s">
        <v>5</v>
      </c>
      <c r="G3" s="8" t="s">
        <v>6</v>
      </c>
      <c r="H3" s="8" t="s">
        <v>7</v>
      </c>
      <c r="I3" s="8" t="s">
        <v>8</v>
      </c>
      <c r="J3" s="8" t="s">
        <v>9</v>
      </c>
      <c r="K3" s="8" t="s">
        <v>10</v>
      </c>
      <c r="L3" s="8" t="s">
        <v>11</v>
      </c>
      <c r="M3" s="8" t="s">
        <v>12</v>
      </c>
      <c r="N3" s="8" t="s">
        <v>13</v>
      </c>
    </row>
    <row r="4" spans="1:14" ht="22.5" customHeight="1" x14ac:dyDescent="0.25">
      <c r="A4" s="19" t="s">
        <v>21</v>
      </c>
      <c r="B4" s="21" t="s">
        <v>19</v>
      </c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3"/>
    </row>
    <row r="5" spans="1:14" ht="22.5" customHeight="1" x14ac:dyDescent="0.25">
      <c r="A5" s="20"/>
      <c r="B5" s="5" t="s">
        <v>22</v>
      </c>
      <c r="C5" s="3">
        <v>10676958</v>
      </c>
      <c r="D5" s="3">
        <v>15487648</v>
      </c>
      <c r="E5" s="3">
        <v>14485348</v>
      </c>
      <c r="F5" s="3">
        <v>15278158</v>
      </c>
      <c r="G5" s="3">
        <v>13182627</v>
      </c>
      <c r="H5" s="3">
        <v>13044402</v>
      </c>
      <c r="I5" s="3">
        <v>6681098</v>
      </c>
      <c r="J5" s="3">
        <v>12351930</v>
      </c>
      <c r="K5" s="3">
        <v>13364298</v>
      </c>
      <c r="L5" s="3">
        <v>16497319</v>
      </c>
      <c r="M5" s="3">
        <v>13363826</v>
      </c>
      <c r="N5" s="3">
        <v>14034209</v>
      </c>
    </row>
    <row r="6" spans="1:14" ht="22.5" customHeight="1" x14ac:dyDescent="0.25">
      <c r="A6" s="20"/>
      <c r="B6" s="5" t="s">
        <v>14</v>
      </c>
      <c r="C6" s="3">
        <v>40224294</v>
      </c>
      <c r="D6" s="3">
        <v>38610111</v>
      </c>
      <c r="E6" s="3">
        <v>39786593</v>
      </c>
      <c r="F6" s="3">
        <v>35698911</v>
      </c>
      <c r="G6" s="3">
        <v>32139981</v>
      </c>
      <c r="H6" s="3">
        <v>32426085.999999996</v>
      </c>
      <c r="I6" s="3">
        <v>33760855</v>
      </c>
      <c r="J6" s="3">
        <v>35458253</v>
      </c>
      <c r="K6" s="3">
        <v>36182068</v>
      </c>
      <c r="L6" s="3">
        <v>40696959</v>
      </c>
      <c r="M6" s="3">
        <v>40372529</v>
      </c>
      <c r="N6" s="3">
        <v>43762485</v>
      </c>
    </row>
    <row r="7" spans="1:14" ht="22.5" customHeight="1" x14ac:dyDescent="0.25">
      <c r="A7" s="20"/>
      <c r="B7" s="5" t="s">
        <v>15</v>
      </c>
      <c r="C7" s="3">
        <v>2358597</v>
      </c>
      <c r="D7" s="3">
        <v>2553212</v>
      </c>
      <c r="E7" s="3">
        <v>2654952</v>
      </c>
      <c r="F7" s="3">
        <v>2103734</v>
      </c>
      <c r="G7" s="3">
        <v>1913216</v>
      </c>
      <c r="H7" s="3">
        <v>1722854</v>
      </c>
      <c r="I7" s="3">
        <v>1880163</v>
      </c>
      <c r="J7" s="3">
        <v>2058250</v>
      </c>
      <c r="K7" s="3">
        <v>2138878</v>
      </c>
      <c r="L7" s="3">
        <v>2371667</v>
      </c>
      <c r="M7" s="3">
        <v>2371083</v>
      </c>
      <c r="N7" s="3">
        <v>2531847</v>
      </c>
    </row>
    <row r="8" spans="1:14" ht="22.5" customHeight="1" x14ac:dyDescent="0.25">
      <c r="A8" s="20"/>
      <c r="B8" s="5" t="s">
        <v>16</v>
      </c>
      <c r="C8" s="3">
        <v>2430474</v>
      </c>
      <c r="D8" s="3">
        <v>2250168</v>
      </c>
      <c r="E8" s="3">
        <v>2251586</v>
      </c>
      <c r="F8" s="3">
        <v>2119495</v>
      </c>
      <c r="G8" s="3">
        <v>1793328</v>
      </c>
      <c r="H8" s="3">
        <v>1687063</v>
      </c>
      <c r="I8" s="3">
        <v>1569774</v>
      </c>
      <c r="J8" s="3">
        <v>2183227</v>
      </c>
      <c r="K8" s="3">
        <v>2297999</v>
      </c>
      <c r="L8" s="3">
        <v>2706498</v>
      </c>
      <c r="M8" s="3">
        <v>2868597</v>
      </c>
      <c r="N8" s="3">
        <v>2833796</v>
      </c>
    </row>
    <row r="9" spans="1:14" ht="22.5" customHeight="1" x14ac:dyDescent="0.25">
      <c r="A9" s="20"/>
      <c r="B9" s="5" t="s">
        <v>17</v>
      </c>
      <c r="C9" s="3">
        <v>434487</v>
      </c>
      <c r="D9" s="3">
        <v>383486</v>
      </c>
      <c r="E9" s="3">
        <v>293826</v>
      </c>
      <c r="F9" s="3">
        <v>267608</v>
      </c>
      <c r="G9" s="3">
        <v>237388</v>
      </c>
      <c r="H9" s="3">
        <v>249247</v>
      </c>
      <c r="I9" s="3">
        <v>271684</v>
      </c>
      <c r="J9" s="3">
        <v>224990</v>
      </c>
      <c r="K9" s="3">
        <v>242238.99999999997</v>
      </c>
      <c r="L9" s="3">
        <v>267189</v>
      </c>
      <c r="M9" s="3">
        <v>286786</v>
      </c>
      <c r="N9" s="3">
        <v>307488</v>
      </c>
    </row>
    <row r="10" spans="1:14" ht="22.5" customHeight="1" x14ac:dyDescent="0.25">
      <c r="A10" s="20"/>
      <c r="B10" s="21" t="s">
        <v>20</v>
      </c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3"/>
    </row>
    <row r="11" spans="1:14" ht="22.5" customHeight="1" x14ac:dyDescent="0.25">
      <c r="A11" s="20"/>
      <c r="B11" s="4"/>
      <c r="C11" s="3">
        <v>501582</v>
      </c>
      <c r="D11" s="3">
        <v>522961</v>
      </c>
      <c r="E11" s="3">
        <v>451248</v>
      </c>
      <c r="F11" s="3">
        <v>407892</v>
      </c>
      <c r="G11" s="3">
        <v>279001</v>
      </c>
      <c r="H11" s="3">
        <v>291220</v>
      </c>
      <c r="I11" s="3">
        <v>374467</v>
      </c>
      <c r="J11" s="3">
        <v>310080</v>
      </c>
      <c r="K11" s="3">
        <v>348473</v>
      </c>
      <c r="L11" s="3">
        <v>437625</v>
      </c>
      <c r="M11" s="3">
        <v>481441</v>
      </c>
      <c r="N11" s="3">
        <v>569510</v>
      </c>
    </row>
    <row r="12" spans="1:14" ht="22.5" customHeight="1" x14ac:dyDescent="0.25">
      <c r="A12" s="24" t="s">
        <v>18</v>
      </c>
      <c r="B12" s="25"/>
      <c r="C12" s="9">
        <f t="shared" ref="C12:N12" si="0">SUM(C5:C9,C11)</f>
        <v>56626392</v>
      </c>
      <c r="D12" s="9">
        <f t="shared" si="0"/>
        <v>59807586</v>
      </c>
      <c r="E12" s="9">
        <f t="shared" si="0"/>
        <v>59923553</v>
      </c>
      <c r="F12" s="9">
        <f t="shared" si="0"/>
        <v>55875798</v>
      </c>
      <c r="G12" s="9">
        <f t="shared" si="0"/>
        <v>49545541</v>
      </c>
      <c r="H12" s="9">
        <f t="shared" si="0"/>
        <v>49420872</v>
      </c>
      <c r="I12" s="9">
        <f t="shared" si="0"/>
        <v>44538041</v>
      </c>
      <c r="J12" s="9">
        <f t="shared" si="0"/>
        <v>52586730</v>
      </c>
      <c r="K12" s="9">
        <f t="shared" si="0"/>
        <v>54573955</v>
      </c>
      <c r="L12" s="9">
        <f t="shared" si="0"/>
        <v>62977257</v>
      </c>
      <c r="M12" s="9">
        <f t="shared" si="0"/>
        <v>59744262</v>
      </c>
      <c r="N12" s="9">
        <f t="shared" si="0"/>
        <v>64039335</v>
      </c>
    </row>
  </sheetData>
  <mergeCells count="5">
    <mergeCell ref="A2:N2"/>
    <mergeCell ref="A4:A11"/>
    <mergeCell ref="B4:N4"/>
    <mergeCell ref="B10:N10"/>
    <mergeCell ref="A12:B1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3"/>
  <sheetViews>
    <sheetView workbookViewId="0">
      <selection activeCell="B5" sqref="A5:XFD5"/>
    </sheetView>
  </sheetViews>
  <sheetFormatPr defaultColWidth="9.140625" defaultRowHeight="22.5" customHeight="1" x14ac:dyDescent="0.25"/>
  <cols>
    <col min="1" max="1" width="24.85546875" style="1" customWidth="1"/>
    <col min="2" max="2" width="14.85546875" style="1" customWidth="1"/>
    <col min="3" max="3" width="16" style="1" customWidth="1"/>
    <col min="4" max="4" width="16.7109375" style="1" customWidth="1"/>
    <col min="5" max="5" width="16.42578125" style="1" customWidth="1"/>
    <col min="6" max="6" width="15.85546875" style="1" customWidth="1"/>
    <col min="7" max="7" width="17.85546875" style="1" customWidth="1"/>
    <col min="8" max="8" width="18.42578125" style="1" customWidth="1"/>
    <col min="9" max="9" width="19.85546875" style="1" customWidth="1"/>
    <col min="10" max="10" width="21" style="1" customWidth="1"/>
    <col min="11" max="11" width="22.140625" style="1" customWidth="1"/>
    <col min="12" max="12" width="22.42578125" style="1" customWidth="1"/>
    <col min="13" max="13" width="24.28515625" style="1" customWidth="1"/>
    <col min="14" max="14" width="24.140625" style="1" customWidth="1"/>
    <col min="15" max="16384" width="9.140625" style="1"/>
  </cols>
  <sheetData>
    <row r="2" spans="1:14" ht="42.75" customHeight="1" x14ac:dyDescent="0.25">
      <c r="A2" s="18" t="s">
        <v>25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</row>
    <row r="3" spans="1:14" s="2" customFormat="1" ht="33" customHeight="1" x14ac:dyDescent="0.25">
      <c r="A3" s="6" t="s">
        <v>0</v>
      </c>
      <c r="B3" s="7" t="s">
        <v>1</v>
      </c>
      <c r="C3" s="8" t="s">
        <v>2</v>
      </c>
      <c r="D3" s="8" t="s">
        <v>3</v>
      </c>
      <c r="E3" s="8" t="s">
        <v>4</v>
      </c>
      <c r="F3" s="8" t="s">
        <v>5</v>
      </c>
      <c r="G3" s="8" t="s">
        <v>6</v>
      </c>
      <c r="H3" s="8" t="s">
        <v>7</v>
      </c>
      <c r="I3" s="8" t="s">
        <v>8</v>
      </c>
      <c r="J3" s="8" t="s">
        <v>9</v>
      </c>
      <c r="K3" s="8" t="s">
        <v>10</v>
      </c>
      <c r="L3" s="8" t="s">
        <v>11</v>
      </c>
      <c r="M3" s="8" t="s">
        <v>12</v>
      </c>
      <c r="N3" s="8" t="s">
        <v>13</v>
      </c>
    </row>
    <row r="4" spans="1:14" ht="22.5" customHeight="1" x14ac:dyDescent="0.25">
      <c r="A4" s="19" t="s">
        <v>21</v>
      </c>
      <c r="B4" s="21" t="s">
        <v>19</v>
      </c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3"/>
    </row>
    <row r="5" spans="1:14" ht="22.5" customHeight="1" x14ac:dyDescent="0.25">
      <c r="A5" s="20"/>
      <c r="B5" s="5" t="s">
        <v>14</v>
      </c>
      <c r="C5" s="3">
        <v>41358998</v>
      </c>
      <c r="D5" s="3">
        <v>38074234</v>
      </c>
      <c r="E5" s="3">
        <v>41848095</v>
      </c>
      <c r="F5" s="3">
        <v>37708598</v>
      </c>
      <c r="G5" s="3">
        <v>37468079</v>
      </c>
      <c r="H5" s="3">
        <v>34052122</v>
      </c>
      <c r="I5" s="3">
        <v>34425670</v>
      </c>
      <c r="J5" s="3">
        <v>34576305</v>
      </c>
      <c r="K5" s="3">
        <v>35196742</v>
      </c>
      <c r="L5" s="3">
        <v>39374347</v>
      </c>
      <c r="M5" s="3">
        <v>39912800</v>
      </c>
      <c r="N5" s="3">
        <v>43676285</v>
      </c>
    </row>
    <row r="6" spans="1:14" ht="22.5" customHeight="1" x14ac:dyDescent="0.25">
      <c r="A6" s="20"/>
      <c r="B6" s="5" t="s">
        <v>15</v>
      </c>
      <c r="C6" s="3">
        <v>2441225</v>
      </c>
      <c r="D6" s="3">
        <v>2056658</v>
      </c>
      <c r="E6" s="3">
        <v>2344647</v>
      </c>
      <c r="F6" s="3">
        <v>2041900</v>
      </c>
      <c r="G6" s="3">
        <v>2044810</v>
      </c>
      <c r="H6" s="3">
        <v>1987425</v>
      </c>
      <c r="I6" s="3">
        <v>1464092</v>
      </c>
      <c r="J6" s="3">
        <v>1561684</v>
      </c>
      <c r="K6" s="3">
        <v>1630884</v>
      </c>
      <c r="L6" s="3">
        <v>1934938</v>
      </c>
      <c r="M6" s="3">
        <v>1685126</v>
      </c>
      <c r="N6" s="3">
        <v>1806960</v>
      </c>
    </row>
    <row r="7" spans="1:14" ht="22.5" customHeight="1" x14ac:dyDescent="0.25">
      <c r="A7" s="20"/>
      <c r="B7" s="5" t="s">
        <v>16</v>
      </c>
      <c r="C7" s="3">
        <v>2802224</v>
      </c>
      <c r="D7" s="3">
        <v>2758843</v>
      </c>
      <c r="E7" s="3">
        <v>2564218</v>
      </c>
      <c r="F7" s="3">
        <v>2324354</v>
      </c>
      <c r="G7" s="3">
        <v>1649163</v>
      </c>
      <c r="H7" s="3">
        <v>1619220</v>
      </c>
      <c r="I7" s="3">
        <v>1737667</v>
      </c>
      <c r="J7" s="3">
        <v>1752986</v>
      </c>
      <c r="K7" s="3">
        <v>2197500</v>
      </c>
      <c r="L7" s="3">
        <v>2736049</v>
      </c>
      <c r="M7" s="3">
        <v>2638825</v>
      </c>
      <c r="N7" s="3">
        <v>2494387</v>
      </c>
    </row>
    <row r="8" spans="1:14" ht="22.5" customHeight="1" x14ac:dyDescent="0.25">
      <c r="A8" s="20"/>
      <c r="B8" s="5" t="s">
        <v>17</v>
      </c>
      <c r="C8" s="3">
        <v>344371</v>
      </c>
      <c r="D8" s="3">
        <v>291939</v>
      </c>
      <c r="E8" s="3">
        <v>275749</v>
      </c>
      <c r="F8" s="3">
        <v>285753</v>
      </c>
      <c r="G8" s="3">
        <v>248774</v>
      </c>
      <c r="H8" s="3">
        <v>225590</v>
      </c>
      <c r="I8" s="3">
        <v>255838</v>
      </c>
      <c r="J8" s="3">
        <v>224575</v>
      </c>
      <c r="K8" s="3">
        <v>245712</v>
      </c>
      <c r="L8" s="3">
        <v>250136.00000000003</v>
      </c>
      <c r="M8" s="3">
        <v>294739</v>
      </c>
      <c r="N8" s="3">
        <v>130565</v>
      </c>
    </row>
    <row r="9" spans="1:14" ht="22.5" customHeight="1" x14ac:dyDescent="0.25">
      <c r="A9" s="20"/>
      <c r="B9" s="21" t="s">
        <v>20</v>
      </c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3"/>
    </row>
    <row r="10" spans="1:14" ht="22.5" customHeight="1" x14ac:dyDescent="0.25">
      <c r="A10" s="20"/>
      <c r="B10" s="4"/>
      <c r="C10" s="3">
        <v>593610</v>
      </c>
      <c r="D10" s="3">
        <v>505490</v>
      </c>
      <c r="E10" s="3">
        <v>432768</v>
      </c>
      <c r="F10" s="3">
        <v>337227</v>
      </c>
      <c r="G10" s="3">
        <v>326353</v>
      </c>
      <c r="H10" s="3">
        <v>325743</v>
      </c>
      <c r="I10" s="3">
        <v>303000</v>
      </c>
      <c r="J10" s="3">
        <v>315210</v>
      </c>
      <c r="K10" s="3">
        <v>324603</v>
      </c>
      <c r="L10" s="3">
        <v>354337</v>
      </c>
      <c r="M10" s="3">
        <v>425430</v>
      </c>
      <c r="N10" s="3">
        <v>461886</v>
      </c>
    </row>
    <row r="11" spans="1:14" ht="22.5" customHeight="1" x14ac:dyDescent="0.25">
      <c r="A11" s="24" t="s">
        <v>18</v>
      </c>
      <c r="B11" s="25"/>
      <c r="C11" s="9">
        <f t="shared" ref="C11:N11" si="0">SUM(C5:C8,C10)</f>
        <v>47540428</v>
      </c>
      <c r="D11" s="9">
        <f t="shared" si="0"/>
        <v>43687164</v>
      </c>
      <c r="E11" s="9">
        <f t="shared" si="0"/>
        <v>47465477</v>
      </c>
      <c r="F11" s="9">
        <f t="shared" si="0"/>
        <v>42697832</v>
      </c>
      <c r="G11" s="9">
        <f t="shared" si="0"/>
        <v>41737179</v>
      </c>
      <c r="H11" s="9">
        <f t="shared" si="0"/>
        <v>38210100</v>
      </c>
      <c r="I11" s="9">
        <f t="shared" si="0"/>
        <v>38186267</v>
      </c>
      <c r="J11" s="9">
        <f t="shared" si="0"/>
        <v>38430760</v>
      </c>
      <c r="K11" s="9">
        <f t="shared" si="0"/>
        <v>39595441</v>
      </c>
      <c r="L11" s="9">
        <f t="shared" si="0"/>
        <v>44649807</v>
      </c>
      <c r="M11" s="9">
        <f t="shared" si="0"/>
        <v>44956920</v>
      </c>
      <c r="N11" s="9">
        <f t="shared" si="0"/>
        <v>48570083</v>
      </c>
    </row>
    <row r="13" spans="1:14" ht="22.5" customHeight="1" x14ac:dyDescent="0.25">
      <c r="L13" s="10"/>
    </row>
  </sheetData>
  <mergeCells count="5">
    <mergeCell ref="A2:N2"/>
    <mergeCell ref="A4:A10"/>
    <mergeCell ref="B4:N4"/>
    <mergeCell ref="B9:N9"/>
    <mergeCell ref="A11:B1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3"/>
  <sheetViews>
    <sheetView zoomScale="70" zoomScaleNormal="70" workbookViewId="0">
      <selection activeCell="N10" sqref="N10"/>
    </sheetView>
  </sheetViews>
  <sheetFormatPr defaultColWidth="9.140625" defaultRowHeight="22.5" customHeight="1" x14ac:dyDescent="0.25"/>
  <cols>
    <col min="1" max="1" width="24.85546875" style="1" customWidth="1"/>
    <col min="2" max="2" width="14.85546875" style="1" customWidth="1"/>
    <col min="3" max="3" width="16" style="1" customWidth="1"/>
    <col min="4" max="4" width="16.7109375" style="1" customWidth="1"/>
    <col min="5" max="5" width="16.42578125" style="1" customWidth="1"/>
    <col min="6" max="6" width="15.85546875" style="1" customWidth="1"/>
    <col min="7" max="7" width="17.85546875" style="1" customWidth="1"/>
    <col min="8" max="8" width="18.42578125" style="1" customWidth="1"/>
    <col min="9" max="9" width="19.85546875" style="1" customWidth="1"/>
    <col min="10" max="10" width="21" style="1" customWidth="1"/>
    <col min="11" max="11" width="22.140625" style="1" customWidth="1"/>
    <col min="12" max="12" width="22.42578125" style="1" customWidth="1"/>
    <col min="13" max="13" width="24.28515625" style="1" customWidth="1"/>
    <col min="14" max="14" width="24.140625" style="1" customWidth="1"/>
    <col min="15" max="16384" width="9.140625" style="1"/>
  </cols>
  <sheetData>
    <row r="2" spans="1:14" ht="42.75" customHeight="1" x14ac:dyDescent="0.25">
      <c r="A2" s="18" t="s">
        <v>26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</row>
    <row r="3" spans="1:14" s="2" customFormat="1" ht="33" customHeight="1" x14ac:dyDescent="0.25">
      <c r="A3" s="6" t="s">
        <v>0</v>
      </c>
      <c r="B3" s="7" t="s">
        <v>1</v>
      </c>
      <c r="C3" s="8" t="s">
        <v>2</v>
      </c>
      <c r="D3" s="8" t="s">
        <v>3</v>
      </c>
      <c r="E3" s="8" t="s">
        <v>4</v>
      </c>
      <c r="F3" s="8" t="s">
        <v>5</v>
      </c>
      <c r="G3" s="8" t="s">
        <v>6</v>
      </c>
      <c r="H3" s="8" t="s">
        <v>7</v>
      </c>
      <c r="I3" s="8" t="s">
        <v>8</v>
      </c>
      <c r="J3" s="8" t="s">
        <v>9</v>
      </c>
      <c r="K3" s="8" t="s">
        <v>10</v>
      </c>
      <c r="L3" s="8" t="s">
        <v>11</v>
      </c>
      <c r="M3" s="8" t="s">
        <v>12</v>
      </c>
      <c r="N3" s="8" t="s">
        <v>13</v>
      </c>
    </row>
    <row r="4" spans="1:14" ht="22.5" customHeight="1" x14ac:dyDescent="0.25">
      <c r="A4" s="19" t="s">
        <v>27</v>
      </c>
      <c r="B4" s="21" t="s">
        <v>19</v>
      </c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3"/>
    </row>
    <row r="5" spans="1:14" ht="22.5" customHeight="1" x14ac:dyDescent="0.25">
      <c r="A5" s="20"/>
      <c r="B5" s="5" t="s">
        <v>14</v>
      </c>
      <c r="C5" s="3">
        <v>39900010.000000007</v>
      </c>
      <c r="D5" s="3">
        <v>36557088</v>
      </c>
      <c r="E5" s="3">
        <v>37739404</v>
      </c>
      <c r="F5" s="3">
        <v>34075685</v>
      </c>
      <c r="G5" s="3">
        <v>33635963</v>
      </c>
      <c r="H5" s="3">
        <v>33399422</v>
      </c>
      <c r="I5" s="3">
        <v>35420539</v>
      </c>
      <c r="J5" s="11">
        <v>34907873</v>
      </c>
      <c r="K5" s="11">
        <v>31485020</v>
      </c>
      <c r="L5" s="11">
        <v>34644797</v>
      </c>
      <c r="M5" s="11">
        <v>36680890</v>
      </c>
      <c r="N5" s="11">
        <v>40747601</v>
      </c>
    </row>
    <row r="6" spans="1:14" ht="22.5" customHeight="1" x14ac:dyDescent="0.25">
      <c r="A6" s="20"/>
      <c r="B6" s="5" t="s">
        <v>15</v>
      </c>
      <c r="C6" s="3">
        <v>1727227.0000000002</v>
      </c>
      <c r="D6" s="3">
        <v>1640277</v>
      </c>
      <c r="E6" s="3">
        <v>1600192</v>
      </c>
      <c r="F6" s="3">
        <v>1239039</v>
      </c>
      <c r="G6" s="3">
        <v>1669112</v>
      </c>
      <c r="H6" s="3">
        <v>1529337</v>
      </c>
      <c r="I6" s="3">
        <v>1741352</v>
      </c>
      <c r="J6" s="11">
        <v>1721431</v>
      </c>
      <c r="K6" s="11">
        <v>1684130</v>
      </c>
      <c r="L6" s="11">
        <v>1764162</v>
      </c>
      <c r="M6" s="11">
        <v>1873520</v>
      </c>
      <c r="N6" s="11">
        <v>2595292</v>
      </c>
    </row>
    <row r="7" spans="1:14" ht="22.5" customHeight="1" x14ac:dyDescent="0.25">
      <c r="A7" s="20"/>
      <c r="B7" s="5" t="s">
        <v>16</v>
      </c>
      <c r="C7" s="3">
        <v>2366012</v>
      </c>
      <c r="D7" s="3">
        <v>2105762</v>
      </c>
      <c r="E7" s="3">
        <v>2047058</v>
      </c>
      <c r="F7" s="3">
        <v>1820265</v>
      </c>
      <c r="G7" s="3">
        <v>904743.00000000012</v>
      </c>
      <c r="H7" s="3">
        <v>1606267</v>
      </c>
      <c r="I7" s="3">
        <v>1325525</v>
      </c>
      <c r="J7" s="11">
        <v>1320396</v>
      </c>
      <c r="K7" s="11">
        <v>1505764.0000000002</v>
      </c>
      <c r="L7" s="11">
        <v>1898976</v>
      </c>
      <c r="M7" s="11">
        <v>2140075</v>
      </c>
      <c r="N7" s="11">
        <v>2351245</v>
      </c>
    </row>
    <row r="8" spans="1:14" ht="22.5" customHeight="1" x14ac:dyDescent="0.25">
      <c r="A8" s="20"/>
      <c r="B8" s="5" t="s">
        <v>17</v>
      </c>
      <c r="C8" s="3">
        <v>311014</v>
      </c>
      <c r="D8" s="3">
        <v>747754</v>
      </c>
      <c r="E8" s="3">
        <v>268824</v>
      </c>
      <c r="F8" s="3">
        <v>228384</v>
      </c>
      <c r="G8" s="3">
        <v>194884.99999999997</v>
      </c>
      <c r="H8" s="3">
        <v>222996</v>
      </c>
      <c r="I8" s="3">
        <v>226635</v>
      </c>
      <c r="J8" s="11">
        <v>194248</v>
      </c>
      <c r="K8" s="11">
        <v>242288</v>
      </c>
      <c r="L8" s="11">
        <v>227227</v>
      </c>
      <c r="M8" s="11">
        <v>290534</v>
      </c>
      <c r="N8" s="11">
        <v>295868</v>
      </c>
    </row>
    <row r="9" spans="1:14" ht="22.5" customHeight="1" x14ac:dyDescent="0.25">
      <c r="A9" s="20"/>
      <c r="B9" s="21" t="s">
        <v>20</v>
      </c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3"/>
    </row>
    <row r="10" spans="1:14" ht="22.5" customHeight="1" x14ac:dyDescent="0.25">
      <c r="A10" s="20"/>
      <c r="B10" s="4"/>
      <c r="C10" s="3">
        <v>474383</v>
      </c>
      <c r="D10" s="3">
        <v>446938</v>
      </c>
      <c r="E10" s="3">
        <v>474299</v>
      </c>
      <c r="F10" s="3">
        <v>540886</v>
      </c>
      <c r="G10" s="3">
        <v>353580</v>
      </c>
      <c r="H10" s="3">
        <v>284436</v>
      </c>
      <c r="I10" s="3">
        <v>292757</v>
      </c>
      <c r="J10" s="11">
        <v>259880</v>
      </c>
      <c r="K10" s="11">
        <v>348691</v>
      </c>
      <c r="L10" s="11">
        <v>389306</v>
      </c>
      <c r="M10" s="11">
        <v>450861</v>
      </c>
      <c r="N10" s="11">
        <v>524047</v>
      </c>
    </row>
    <row r="11" spans="1:14" ht="22.5" customHeight="1" x14ac:dyDescent="0.25">
      <c r="A11" s="24" t="s">
        <v>18</v>
      </c>
      <c r="B11" s="25"/>
      <c r="C11" s="9">
        <f t="shared" ref="C11:N11" si="0">SUM(C5:C8,C10)</f>
        <v>44778646.000000007</v>
      </c>
      <c r="D11" s="9">
        <f t="shared" si="0"/>
        <v>41497819</v>
      </c>
      <c r="E11" s="9">
        <f t="shared" si="0"/>
        <v>42129777</v>
      </c>
      <c r="F11" s="9">
        <f t="shared" si="0"/>
        <v>37904259</v>
      </c>
      <c r="G11" s="9">
        <f t="shared" si="0"/>
        <v>36758283</v>
      </c>
      <c r="H11" s="9">
        <f t="shared" si="0"/>
        <v>37042458</v>
      </c>
      <c r="I11" s="9">
        <f t="shared" si="0"/>
        <v>39006808</v>
      </c>
      <c r="J11" s="9">
        <f t="shared" si="0"/>
        <v>38403828</v>
      </c>
      <c r="K11" s="9">
        <f t="shared" si="0"/>
        <v>35265893</v>
      </c>
      <c r="L11" s="9">
        <f t="shared" si="0"/>
        <v>38924468</v>
      </c>
      <c r="M11" s="9">
        <f t="shared" si="0"/>
        <v>41435880</v>
      </c>
      <c r="N11" s="9">
        <f t="shared" si="0"/>
        <v>46514053</v>
      </c>
    </row>
    <row r="13" spans="1:14" ht="22.5" customHeight="1" x14ac:dyDescent="0.25">
      <c r="L13" s="10"/>
    </row>
  </sheetData>
  <mergeCells count="5">
    <mergeCell ref="A2:N2"/>
    <mergeCell ref="A4:A10"/>
    <mergeCell ref="B4:N4"/>
    <mergeCell ref="B9:N9"/>
    <mergeCell ref="A11:B1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2"/>
  <sheetViews>
    <sheetView zoomScale="80" zoomScaleNormal="80" workbookViewId="0">
      <selection activeCell="A2" sqref="A2:N2"/>
    </sheetView>
  </sheetViews>
  <sheetFormatPr defaultColWidth="9.140625" defaultRowHeight="22.5" customHeight="1" x14ac:dyDescent="0.25"/>
  <cols>
    <col min="1" max="1" width="24.85546875" style="1" customWidth="1"/>
    <col min="2" max="2" width="14.85546875" style="1" customWidth="1"/>
    <col min="3" max="3" width="16" style="1" customWidth="1"/>
    <col min="4" max="4" width="16.7109375" style="1" customWidth="1"/>
    <col min="5" max="5" width="16.42578125" style="1" customWidth="1"/>
    <col min="6" max="6" width="15.85546875" style="1" customWidth="1"/>
    <col min="7" max="7" width="17.85546875" style="1" customWidth="1"/>
    <col min="8" max="8" width="18.42578125" style="1" customWidth="1"/>
    <col min="9" max="9" width="19.85546875" style="1" customWidth="1"/>
    <col min="10" max="10" width="21" style="1" customWidth="1"/>
    <col min="11" max="11" width="22.140625" style="1" customWidth="1"/>
    <col min="12" max="12" width="22.42578125" style="1" customWidth="1"/>
    <col min="13" max="13" width="24.28515625" style="1" customWidth="1"/>
    <col min="14" max="14" width="24.140625" style="1" customWidth="1"/>
    <col min="15" max="16384" width="9.140625" style="1"/>
  </cols>
  <sheetData>
    <row r="2" spans="1:14" ht="42.75" customHeight="1" x14ac:dyDescent="0.25">
      <c r="A2" s="18" t="s">
        <v>28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</row>
    <row r="3" spans="1:14" s="2" customFormat="1" ht="33" customHeight="1" x14ac:dyDescent="0.25">
      <c r="A3" s="6" t="s">
        <v>0</v>
      </c>
      <c r="B3" s="7" t="s">
        <v>1</v>
      </c>
      <c r="C3" s="8" t="s">
        <v>2</v>
      </c>
      <c r="D3" s="8" t="s">
        <v>3</v>
      </c>
      <c r="E3" s="8" t="s">
        <v>4</v>
      </c>
      <c r="F3" s="8" t="s">
        <v>5</v>
      </c>
      <c r="G3" s="8" t="s">
        <v>6</v>
      </c>
      <c r="H3" s="8" t="s">
        <v>7</v>
      </c>
      <c r="I3" s="8" t="s">
        <v>8</v>
      </c>
      <c r="J3" s="8" t="s">
        <v>9</v>
      </c>
      <c r="K3" s="8" t="s">
        <v>10</v>
      </c>
      <c r="L3" s="8" t="s">
        <v>11</v>
      </c>
      <c r="M3" s="8" t="s">
        <v>12</v>
      </c>
      <c r="N3" s="8" t="s">
        <v>13</v>
      </c>
    </row>
    <row r="4" spans="1:14" ht="22.5" customHeight="1" x14ac:dyDescent="0.25">
      <c r="A4" s="19" t="s">
        <v>27</v>
      </c>
      <c r="B4" s="21" t="s">
        <v>19</v>
      </c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3"/>
    </row>
    <row r="5" spans="1:14" ht="22.5" customHeight="1" x14ac:dyDescent="0.25">
      <c r="A5" s="20"/>
      <c r="B5" s="5" t="s">
        <v>14</v>
      </c>
      <c r="C5" s="11">
        <v>39729151</v>
      </c>
      <c r="D5" s="11">
        <v>35999728</v>
      </c>
      <c r="E5" s="3">
        <v>37047631</v>
      </c>
      <c r="F5" s="3">
        <v>34847029</v>
      </c>
      <c r="G5" s="3">
        <v>35091718</v>
      </c>
      <c r="H5" s="3">
        <v>33183701</v>
      </c>
      <c r="I5" s="3">
        <v>34287430</v>
      </c>
      <c r="J5" s="11">
        <v>33313332</v>
      </c>
      <c r="K5" s="11">
        <v>33104951</v>
      </c>
      <c r="L5" s="11">
        <v>35871685</v>
      </c>
      <c r="M5" s="11">
        <v>38774969</v>
      </c>
      <c r="N5" s="11">
        <v>42216061</v>
      </c>
    </row>
    <row r="6" spans="1:14" ht="22.5" customHeight="1" x14ac:dyDescent="0.25">
      <c r="A6" s="20"/>
      <c r="B6" s="5" t="s">
        <v>15</v>
      </c>
      <c r="C6" s="11">
        <v>2326886</v>
      </c>
      <c r="D6" s="11">
        <v>2195072</v>
      </c>
      <c r="E6" s="3">
        <v>2126685</v>
      </c>
      <c r="F6" s="3">
        <v>1769791</v>
      </c>
      <c r="G6" s="3">
        <v>1643821</v>
      </c>
      <c r="H6" s="3">
        <v>1593202</v>
      </c>
      <c r="I6" s="3">
        <v>1638958</v>
      </c>
      <c r="J6" s="11">
        <v>1689489</v>
      </c>
      <c r="K6" s="11">
        <v>1416175</v>
      </c>
      <c r="L6" s="11">
        <v>1790374</v>
      </c>
      <c r="M6" s="11">
        <v>2012660</v>
      </c>
      <c r="N6" s="11">
        <v>2309408</v>
      </c>
    </row>
    <row r="7" spans="1:14" ht="22.5" customHeight="1" x14ac:dyDescent="0.25">
      <c r="A7" s="20"/>
      <c r="B7" s="5" t="s">
        <v>16</v>
      </c>
      <c r="C7" s="11">
        <v>2954954.9999999995</v>
      </c>
      <c r="D7" s="11">
        <v>2765061</v>
      </c>
      <c r="E7" s="3">
        <v>2679647</v>
      </c>
      <c r="F7" s="3">
        <v>2438808</v>
      </c>
      <c r="G7" s="3">
        <v>2072218</v>
      </c>
      <c r="H7" s="3">
        <v>2074315</v>
      </c>
      <c r="I7" s="3">
        <v>1448990</v>
      </c>
      <c r="J7" s="11">
        <v>2164456</v>
      </c>
      <c r="K7" s="11">
        <v>2342229</v>
      </c>
      <c r="L7" s="11">
        <v>2681743</v>
      </c>
      <c r="M7" s="11">
        <v>2988681</v>
      </c>
      <c r="N7" s="11">
        <v>3126800</v>
      </c>
    </row>
    <row r="8" spans="1:14" ht="22.5" customHeight="1" x14ac:dyDescent="0.25">
      <c r="A8" s="20"/>
      <c r="B8" s="5" t="s">
        <v>17</v>
      </c>
      <c r="C8" s="11">
        <v>3553</v>
      </c>
      <c r="D8" s="11">
        <v>3106</v>
      </c>
      <c r="E8" s="3">
        <v>2110</v>
      </c>
      <c r="F8" s="3">
        <v>2051</v>
      </c>
      <c r="G8" s="3">
        <v>1265</v>
      </c>
      <c r="H8" s="3">
        <v>848</v>
      </c>
      <c r="I8" s="3">
        <v>0</v>
      </c>
      <c r="J8" s="11">
        <v>502</v>
      </c>
      <c r="K8" s="11">
        <v>942</v>
      </c>
      <c r="L8" s="11">
        <v>2113</v>
      </c>
      <c r="M8" s="11">
        <v>2627</v>
      </c>
      <c r="N8" s="11">
        <v>2601</v>
      </c>
    </row>
    <row r="9" spans="1:14" ht="22.5" customHeight="1" x14ac:dyDescent="0.25">
      <c r="A9" s="20"/>
      <c r="B9" s="21" t="s">
        <v>20</v>
      </c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3"/>
    </row>
    <row r="10" spans="1:14" ht="22.5" customHeight="1" x14ac:dyDescent="0.25">
      <c r="A10" s="20"/>
      <c r="B10" s="4"/>
      <c r="C10" s="11">
        <v>881664</v>
      </c>
      <c r="D10" s="11">
        <v>747708</v>
      </c>
      <c r="E10" s="3">
        <v>731137</v>
      </c>
      <c r="F10" s="3">
        <v>631373</v>
      </c>
      <c r="G10" s="3">
        <v>589298</v>
      </c>
      <c r="H10" s="3">
        <v>551823</v>
      </c>
      <c r="I10" s="3">
        <v>545467</v>
      </c>
      <c r="J10" s="11">
        <v>497463</v>
      </c>
      <c r="K10" s="11">
        <v>489463</v>
      </c>
      <c r="L10" s="11">
        <v>581845</v>
      </c>
      <c r="M10" s="11">
        <v>672857</v>
      </c>
      <c r="N10" s="11">
        <v>625256</v>
      </c>
    </row>
    <row r="11" spans="1:14" ht="22.5" customHeight="1" x14ac:dyDescent="0.25">
      <c r="A11" s="24" t="s">
        <v>18</v>
      </c>
      <c r="B11" s="25"/>
      <c r="C11" s="9">
        <f t="shared" ref="C11:N11" si="0">SUM(C5:C8,C10)</f>
        <v>45896209</v>
      </c>
      <c r="D11" s="9">
        <f t="shared" si="0"/>
        <v>41710675</v>
      </c>
      <c r="E11" s="9">
        <f t="shared" si="0"/>
        <v>42587210</v>
      </c>
      <c r="F11" s="9">
        <f t="shared" si="0"/>
        <v>39689052</v>
      </c>
      <c r="G11" s="9">
        <f t="shared" ref="G11" si="1">SUM(G5:G8,G10)</f>
        <v>39398320</v>
      </c>
      <c r="H11" s="9">
        <f t="shared" si="0"/>
        <v>37403889</v>
      </c>
      <c r="I11" s="9">
        <f t="shared" ref="I11" si="2">SUM(I5:I8,I10)</f>
        <v>37920845</v>
      </c>
      <c r="J11" s="9">
        <f t="shared" si="0"/>
        <v>37665242</v>
      </c>
      <c r="K11" s="9">
        <f t="shared" si="0"/>
        <v>37353760</v>
      </c>
      <c r="L11" s="9">
        <f t="shared" si="0"/>
        <v>40927760</v>
      </c>
      <c r="M11" s="9">
        <f t="shared" si="0"/>
        <v>44451794</v>
      </c>
      <c r="N11" s="9">
        <f t="shared" si="0"/>
        <v>48280126</v>
      </c>
    </row>
    <row r="12" spans="1:14" ht="22.5" customHeight="1" x14ac:dyDescent="0.25">
      <c r="A12" s="19" t="s">
        <v>29</v>
      </c>
      <c r="B12" s="21" t="s">
        <v>19</v>
      </c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3"/>
    </row>
    <row r="13" spans="1:14" ht="22.5" customHeight="1" x14ac:dyDescent="0.25">
      <c r="A13" s="20"/>
      <c r="B13" s="5" t="s">
        <v>14</v>
      </c>
      <c r="C13" s="11"/>
      <c r="D13" s="11"/>
      <c r="E13" s="3"/>
      <c r="F13" s="3"/>
      <c r="G13" s="3"/>
      <c r="H13" s="3"/>
      <c r="I13" s="3"/>
      <c r="J13" s="11"/>
      <c r="K13" s="11"/>
      <c r="L13" s="11"/>
      <c r="M13" s="11"/>
      <c r="N13" s="11"/>
    </row>
    <row r="14" spans="1:14" ht="22.5" customHeight="1" x14ac:dyDescent="0.25">
      <c r="A14" s="20"/>
      <c r="B14" s="5" t="s">
        <v>15</v>
      </c>
      <c r="C14" s="11"/>
      <c r="D14" s="11"/>
      <c r="E14" s="3"/>
      <c r="F14" s="3"/>
      <c r="G14" s="3"/>
      <c r="H14" s="3"/>
      <c r="I14" s="3"/>
      <c r="J14" s="11"/>
      <c r="K14" s="11"/>
      <c r="L14" s="11"/>
      <c r="M14" s="11"/>
      <c r="N14" s="11"/>
    </row>
    <row r="15" spans="1:14" ht="22.5" customHeight="1" x14ac:dyDescent="0.25">
      <c r="A15" s="20"/>
      <c r="B15" s="5" t="s">
        <v>16</v>
      </c>
      <c r="C15" s="11">
        <v>19508</v>
      </c>
      <c r="D15" s="11">
        <v>17532</v>
      </c>
      <c r="E15" s="3">
        <v>14010</v>
      </c>
      <c r="F15" s="3">
        <v>13550</v>
      </c>
      <c r="G15" s="3">
        <v>11720</v>
      </c>
      <c r="H15" s="3">
        <v>11200</v>
      </c>
      <c r="I15" s="3">
        <v>11200</v>
      </c>
      <c r="J15" s="11">
        <v>5440</v>
      </c>
      <c r="K15" s="11">
        <v>13030</v>
      </c>
      <c r="L15" s="11">
        <v>15210</v>
      </c>
      <c r="M15" s="11">
        <v>14100</v>
      </c>
      <c r="N15" s="11">
        <v>21220</v>
      </c>
    </row>
    <row r="16" spans="1:14" ht="22.5" customHeight="1" x14ac:dyDescent="0.25">
      <c r="A16" s="20"/>
      <c r="B16" s="5" t="s">
        <v>17</v>
      </c>
      <c r="C16" s="11"/>
      <c r="D16" s="11"/>
      <c r="E16" s="3"/>
      <c r="F16" s="3"/>
      <c r="G16" s="3"/>
      <c r="H16" s="3"/>
      <c r="I16" s="3"/>
      <c r="J16" s="11"/>
      <c r="K16" s="11"/>
      <c r="L16" s="11"/>
      <c r="M16" s="11"/>
      <c r="N16" s="11"/>
    </row>
    <row r="17" spans="1:14" ht="22.5" customHeight="1" x14ac:dyDescent="0.25">
      <c r="A17" s="20"/>
      <c r="B17" s="21" t="s">
        <v>20</v>
      </c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3"/>
    </row>
    <row r="18" spans="1:14" ht="22.5" customHeight="1" x14ac:dyDescent="0.25">
      <c r="A18" s="20"/>
      <c r="B18" s="4"/>
      <c r="C18" s="11"/>
      <c r="D18" s="11"/>
      <c r="E18" s="3"/>
      <c r="F18" s="3"/>
      <c r="G18" s="3"/>
      <c r="H18" s="3"/>
      <c r="I18" s="3"/>
      <c r="J18" s="11"/>
      <c r="K18" s="11"/>
      <c r="L18" s="11"/>
      <c r="M18" s="11"/>
      <c r="N18" s="11"/>
    </row>
    <row r="19" spans="1:14" ht="22.5" customHeight="1" x14ac:dyDescent="0.25">
      <c r="A19" s="24" t="s">
        <v>18</v>
      </c>
      <c r="B19" s="25"/>
      <c r="C19" s="9">
        <f t="shared" ref="C19:N19" si="3">SUM(C13:C16,C18)</f>
        <v>19508</v>
      </c>
      <c r="D19" s="9">
        <f t="shared" si="3"/>
        <v>17532</v>
      </c>
      <c r="E19" s="9">
        <f t="shared" si="3"/>
        <v>14010</v>
      </c>
      <c r="F19" s="9">
        <f t="shared" si="3"/>
        <v>13550</v>
      </c>
      <c r="G19" s="9">
        <f t="shared" ref="G19" si="4">SUM(G13:G16,G18)</f>
        <v>11720</v>
      </c>
      <c r="H19" s="9">
        <f t="shared" si="3"/>
        <v>11200</v>
      </c>
      <c r="I19" s="9">
        <f t="shared" ref="I19:J19" si="5">SUM(I13:I16,I18)</f>
        <v>11200</v>
      </c>
      <c r="J19" s="9">
        <f t="shared" si="5"/>
        <v>5440</v>
      </c>
      <c r="K19" s="9">
        <f t="shared" si="3"/>
        <v>13030</v>
      </c>
      <c r="L19" s="9">
        <f t="shared" si="3"/>
        <v>15210</v>
      </c>
      <c r="M19" s="9">
        <f t="shared" si="3"/>
        <v>14100</v>
      </c>
      <c r="N19" s="9">
        <f t="shared" si="3"/>
        <v>21220</v>
      </c>
    </row>
    <row r="20" spans="1:14" ht="22.5" customHeight="1" x14ac:dyDescent="0.25">
      <c r="A20" s="24" t="s">
        <v>30</v>
      </c>
      <c r="B20" s="25"/>
      <c r="C20" s="9">
        <f>C11+C19</f>
        <v>45915717</v>
      </c>
      <c r="D20" s="9">
        <f t="shared" ref="D20:N20" si="6">D11+D19</f>
        <v>41728207</v>
      </c>
      <c r="E20" s="9">
        <f t="shared" si="6"/>
        <v>42601220</v>
      </c>
      <c r="F20" s="9">
        <f t="shared" si="6"/>
        <v>39702602</v>
      </c>
      <c r="G20" s="9">
        <f t="shared" ref="G20" si="7">G11+G19</f>
        <v>39410040</v>
      </c>
      <c r="H20" s="9">
        <f t="shared" si="6"/>
        <v>37415089</v>
      </c>
      <c r="I20" s="9">
        <f t="shared" ref="I20" si="8">I11+I19</f>
        <v>37932045</v>
      </c>
      <c r="J20" s="9">
        <f t="shared" si="6"/>
        <v>37670682</v>
      </c>
      <c r="K20" s="9">
        <f t="shared" si="6"/>
        <v>37366790</v>
      </c>
      <c r="L20" s="9">
        <f t="shared" si="6"/>
        <v>40942970</v>
      </c>
      <c r="M20" s="9">
        <f t="shared" si="6"/>
        <v>44465894</v>
      </c>
      <c r="N20" s="9">
        <f t="shared" si="6"/>
        <v>48301346</v>
      </c>
    </row>
    <row r="22" spans="1:14" ht="22.5" customHeight="1" x14ac:dyDescent="0.25">
      <c r="L22" s="10"/>
    </row>
  </sheetData>
  <mergeCells count="10">
    <mergeCell ref="A2:N2"/>
    <mergeCell ref="A4:A10"/>
    <mergeCell ref="B4:N4"/>
    <mergeCell ref="B9:N9"/>
    <mergeCell ref="A11:B11"/>
    <mergeCell ref="A12:A18"/>
    <mergeCell ref="B12:N12"/>
    <mergeCell ref="B17:N17"/>
    <mergeCell ref="A19:B19"/>
    <mergeCell ref="A20:B2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2"/>
  <sheetViews>
    <sheetView zoomScale="80" zoomScaleNormal="80" workbookViewId="0">
      <selection activeCell="A2" sqref="A2:N2"/>
    </sheetView>
  </sheetViews>
  <sheetFormatPr defaultColWidth="9.140625" defaultRowHeight="22.5" customHeight="1" x14ac:dyDescent="0.25"/>
  <cols>
    <col min="1" max="1" width="24.85546875" style="1" customWidth="1"/>
    <col min="2" max="2" width="14.85546875" style="1" customWidth="1"/>
    <col min="3" max="3" width="16" style="1" customWidth="1"/>
    <col min="4" max="4" width="16.7109375" style="1" customWidth="1"/>
    <col min="5" max="5" width="16.42578125" style="1" customWidth="1"/>
    <col min="6" max="6" width="15.85546875" style="1" customWidth="1"/>
    <col min="7" max="7" width="17.85546875" style="1" customWidth="1"/>
    <col min="8" max="8" width="18.42578125" style="1" customWidth="1"/>
    <col min="9" max="9" width="19.85546875" style="1" customWidth="1"/>
    <col min="10" max="10" width="21" style="1" customWidth="1"/>
    <col min="11" max="11" width="22.140625" style="1" customWidth="1"/>
    <col min="12" max="12" width="22.42578125" style="1" customWidth="1"/>
    <col min="13" max="13" width="24.28515625" style="1" customWidth="1"/>
    <col min="14" max="14" width="24.140625" style="1" customWidth="1"/>
    <col min="15" max="16384" width="9.140625" style="1"/>
  </cols>
  <sheetData>
    <row r="2" spans="1:14" ht="42.75" customHeight="1" x14ac:dyDescent="0.25">
      <c r="A2" s="18" t="s">
        <v>31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</row>
    <row r="3" spans="1:14" s="2" customFormat="1" ht="33" customHeight="1" x14ac:dyDescent="0.25">
      <c r="A3" s="6" t="s">
        <v>0</v>
      </c>
      <c r="B3" s="7" t="s">
        <v>1</v>
      </c>
      <c r="C3" s="8" t="s">
        <v>2</v>
      </c>
      <c r="D3" s="8" t="s">
        <v>3</v>
      </c>
      <c r="E3" s="8" t="s">
        <v>4</v>
      </c>
      <c r="F3" s="8" t="s">
        <v>5</v>
      </c>
      <c r="G3" s="8" t="s">
        <v>6</v>
      </c>
      <c r="H3" s="8" t="s">
        <v>7</v>
      </c>
      <c r="I3" s="8" t="s">
        <v>8</v>
      </c>
      <c r="J3" s="8" t="s">
        <v>9</v>
      </c>
      <c r="K3" s="8" t="s">
        <v>10</v>
      </c>
      <c r="L3" s="8" t="s">
        <v>11</v>
      </c>
      <c r="M3" s="8" t="s">
        <v>12</v>
      </c>
      <c r="N3" s="8" t="s">
        <v>13</v>
      </c>
    </row>
    <row r="4" spans="1:14" ht="22.5" customHeight="1" x14ac:dyDescent="0.25">
      <c r="A4" s="19" t="s">
        <v>27</v>
      </c>
      <c r="B4" s="21" t="s">
        <v>19</v>
      </c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3"/>
    </row>
    <row r="5" spans="1:14" ht="22.5" customHeight="1" x14ac:dyDescent="0.25">
      <c r="A5" s="20"/>
      <c r="B5" s="5" t="s">
        <v>14</v>
      </c>
      <c r="C5" s="11">
        <v>43805200</v>
      </c>
      <c r="D5" s="11">
        <v>41732672</v>
      </c>
      <c r="E5" s="3">
        <v>45612213</v>
      </c>
      <c r="F5" s="3">
        <v>39212098</v>
      </c>
      <c r="G5" s="3">
        <v>36796770</v>
      </c>
      <c r="H5" s="3">
        <v>38938048</v>
      </c>
      <c r="I5" s="3">
        <v>37996584</v>
      </c>
      <c r="J5" s="3">
        <v>36923493</v>
      </c>
      <c r="K5" s="3">
        <v>34963927</v>
      </c>
      <c r="L5" s="3">
        <v>38410323</v>
      </c>
      <c r="M5" s="3">
        <v>40437801</v>
      </c>
      <c r="N5" s="3">
        <v>43721976</v>
      </c>
    </row>
    <row r="6" spans="1:14" ht="22.5" customHeight="1" x14ac:dyDescent="0.25">
      <c r="A6" s="20"/>
      <c r="B6" s="5" t="s">
        <v>15</v>
      </c>
      <c r="C6" s="11">
        <v>2183702</v>
      </c>
      <c r="D6" s="11">
        <v>1952434</v>
      </c>
      <c r="E6" s="3">
        <v>2074434</v>
      </c>
      <c r="F6" s="3">
        <v>1822489</v>
      </c>
      <c r="G6" s="3">
        <v>1996555</v>
      </c>
      <c r="H6" s="3">
        <v>2026525</v>
      </c>
      <c r="I6" s="3">
        <v>2044053</v>
      </c>
      <c r="J6" s="3">
        <v>1969129</v>
      </c>
      <c r="K6" s="3">
        <v>1884158</v>
      </c>
      <c r="L6" s="3">
        <v>2379030</v>
      </c>
      <c r="M6" s="3">
        <v>2250677</v>
      </c>
      <c r="N6" s="3">
        <v>2923307</v>
      </c>
    </row>
    <row r="7" spans="1:14" ht="22.5" customHeight="1" x14ac:dyDescent="0.25">
      <c r="A7" s="20"/>
      <c r="B7" s="5" t="s">
        <v>16</v>
      </c>
      <c r="C7" s="11">
        <v>2965456</v>
      </c>
      <c r="D7" s="11">
        <v>2795308</v>
      </c>
      <c r="E7" s="3">
        <v>2830586</v>
      </c>
      <c r="F7" s="3">
        <v>2717662</v>
      </c>
      <c r="G7" s="3">
        <v>2355853</v>
      </c>
      <c r="H7" s="3">
        <v>2275873</v>
      </c>
      <c r="I7" s="3">
        <v>2400659</v>
      </c>
      <c r="J7" s="3">
        <v>2393321</v>
      </c>
      <c r="K7" s="3">
        <v>2214574</v>
      </c>
      <c r="L7" s="3">
        <v>2618303</v>
      </c>
      <c r="M7" s="3">
        <v>2772925</v>
      </c>
      <c r="N7" s="3">
        <v>2972101</v>
      </c>
    </row>
    <row r="8" spans="1:14" ht="22.5" customHeight="1" x14ac:dyDescent="0.25">
      <c r="A8" s="20"/>
      <c r="B8" s="5" t="s">
        <v>17</v>
      </c>
      <c r="C8" s="11">
        <v>3069</v>
      </c>
      <c r="D8" s="11">
        <v>8668</v>
      </c>
      <c r="E8" s="3">
        <v>7620</v>
      </c>
      <c r="F8" s="3">
        <v>5491</v>
      </c>
      <c r="G8" s="3">
        <v>59572</v>
      </c>
      <c r="H8" s="3">
        <v>204621</v>
      </c>
      <c r="I8" s="3">
        <v>219552</v>
      </c>
      <c r="J8" s="3">
        <v>208969</v>
      </c>
      <c r="K8" s="3">
        <v>174698</v>
      </c>
      <c r="L8" s="3">
        <v>228677</v>
      </c>
      <c r="M8" s="3">
        <v>246530</v>
      </c>
      <c r="N8" s="3">
        <v>248566</v>
      </c>
    </row>
    <row r="9" spans="1:14" ht="22.5" customHeight="1" x14ac:dyDescent="0.25">
      <c r="A9" s="20"/>
      <c r="B9" s="21" t="s">
        <v>20</v>
      </c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3"/>
    </row>
    <row r="10" spans="1:14" ht="22.5" customHeight="1" x14ac:dyDescent="0.25">
      <c r="A10" s="20"/>
      <c r="B10" s="4"/>
      <c r="C10" s="11">
        <v>713397</v>
      </c>
      <c r="D10" s="11">
        <v>708277</v>
      </c>
      <c r="E10" s="3">
        <v>729885</v>
      </c>
      <c r="F10" s="3">
        <v>597949</v>
      </c>
      <c r="G10" s="3">
        <v>542884</v>
      </c>
      <c r="H10" s="3">
        <v>351368</v>
      </c>
      <c r="I10" s="3">
        <v>294831</v>
      </c>
      <c r="J10" s="3">
        <v>322377</v>
      </c>
      <c r="K10" s="3">
        <v>326516</v>
      </c>
      <c r="L10" s="3">
        <v>396803</v>
      </c>
      <c r="M10" s="3">
        <v>444070</v>
      </c>
      <c r="N10" s="3">
        <v>499015</v>
      </c>
    </row>
    <row r="11" spans="1:14" ht="22.5" customHeight="1" x14ac:dyDescent="0.25">
      <c r="A11" s="24" t="s">
        <v>18</v>
      </c>
      <c r="B11" s="25"/>
      <c r="C11" s="9">
        <f t="shared" ref="C11:N11" si="0">SUM(C5:C8,C10)</f>
        <v>49670824</v>
      </c>
      <c r="D11" s="9">
        <f t="shared" si="0"/>
        <v>47197359</v>
      </c>
      <c r="E11" s="9">
        <f t="shared" si="0"/>
        <v>51254738</v>
      </c>
      <c r="F11" s="9">
        <f t="shared" si="0"/>
        <v>44355689</v>
      </c>
      <c r="G11" s="9">
        <f t="shared" si="0"/>
        <v>41751634</v>
      </c>
      <c r="H11" s="9">
        <f t="shared" si="0"/>
        <v>43796435</v>
      </c>
      <c r="I11" s="9">
        <f t="shared" si="0"/>
        <v>42955679</v>
      </c>
      <c r="J11" s="9">
        <f t="shared" si="0"/>
        <v>41817289</v>
      </c>
      <c r="K11" s="9">
        <f t="shared" si="0"/>
        <v>39563873</v>
      </c>
      <c r="L11" s="9">
        <f t="shared" si="0"/>
        <v>44033136</v>
      </c>
      <c r="M11" s="9">
        <f t="shared" si="0"/>
        <v>46152003</v>
      </c>
      <c r="N11" s="9">
        <f t="shared" si="0"/>
        <v>50364965</v>
      </c>
    </row>
    <row r="12" spans="1:14" ht="22.5" customHeight="1" x14ac:dyDescent="0.25">
      <c r="A12" s="19" t="s">
        <v>29</v>
      </c>
      <c r="B12" s="21" t="s">
        <v>19</v>
      </c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3"/>
    </row>
    <row r="13" spans="1:14" ht="22.5" customHeight="1" x14ac:dyDescent="0.25">
      <c r="A13" s="20"/>
      <c r="B13" s="5" t="s">
        <v>14</v>
      </c>
      <c r="C13" s="11"/>
      <c r="D13" s="11"/>
      <c r="E13" s="3"/>
      <c r="F13" s="3"/>
      <c r="G13" s="3"/>
      <c r="H13" s="3"/>
      <c r="I13" s="3"/>
      <c r="J13" s="11"/>
      <c r="K13" s="11"/>
      <c r="L13" s="11"/>
      <c r="M13" s="11"/>
      <c r="N13" s="11"/>
    </row>
    <row r="14" spans="1:14" ht="22.5" customHeight="1" x14ac:dyDescent="0.25">
      <c r="A14" s="20"/>
      <c r="B14" s="5" t="s">
        <v>15</v>
      </c>
      <c r="C14" s="11"/>
      <c r="D14" s="11"/>
      <c r="E14" s="3"/>
      <c r="F14" s="3"/>
      <c r="G14" s="3"/>
      <c r="H14" s="3"/>
      <c r="I14" s="3"/>
      <c r="J14" s="11"/>
      <c r="K14" s="11"/>
      <c r="L14" s="11"/>
      <c r="M14" s="11"/>
      <c r="N14" s="11"/>
    </row>
    <row r="15" spans="1:14" ht="22.5" customHeight="1" x14ac:dyDescent="0.25">
      <c r="A15" s="20"/>
      <c r="B15" s="5" t="s">
        <v>16</v>
      </c>
      <c r="C15" s="11">
        <v>18740</v>
      </c>
      <c r="D15" s="11">
        <v>18000</v>
      </c>
      <c r="E15" s="3">
        <v>13720</v>
      </c>
      <c r="F15" s="3">
        <v>16250</v>
      </c>
      <c r="G15" s="3">
        <v>9660</v>
      </c>
      <c r="H15" s="3">
        <v>8720</v>
      </c>
      <c r="I15" s="3">
        <v>6010</v>
      </c>
      <c r="J15" s="3">
        <v>4640</v>
      </c>
      <c r="K15" s="3">
        <v>11775</v>
      </c>
      <c r="L15" s="3">
        <v>15147</v>
      </c>
      <c r="M15" s="3">
        <v>19720</v>
      </c>
      <c r="N15" s="3">
        <v>19605</v>
      </c>
    </row>
    <row r="16" spans="1:14" ht="22.5" customHeight="1" x14ac:dyDescent="0.25">
      <c r="A16" s="20"/>
      <c r="B16" s="5" t="s">
        <v>17</v>
      </c>
      <c r="C16" s="11"/>
      <c r="D16" s="11"/>
      <c r="E16" s="3"/>
      <c r="F16" s="3"/>
      <c r="G16" s="3"/>
      <c r="H16" s="3"/>
      <c r="I16" s="3"/>
      <c r="J16" s="11"/>
      <c r="K16" s="11"/>
      <c r="L16" s="11"/>
      <c r="M16" s="11"/>
      <c r="N16" s="11"/>
    </row>
    <row r="17" spans="1:14" ht="22.5" customHeight="1" x14ac:dyDescent="0.25">
      <c r="A17" s="20"/>
      <c r="B17" s="21" t="s">
        <v>20</v>
      </c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3"/>
    </row>
    <row r="18" spans="1:14" ht="22.5" customHeight="1" x14ac:dyDescent="0.25">
      <c r="A18" s="20"/>
      <c r="B18" s="4"/>
      <c r="C18" s="11"/>
      <c r="D18" s="11"/>
      <c r="E18" s="3"/>
      <c r="F18" s="3"/>
      <c r="G18" s="3"/>
      <c r="H18" s="3"/>
      <c r="I18" s="3"/>
      <c r="J18" s="11"/>
      <c r="K18" s="11"/>
      <c r="L18" s="11"/>
      <c r="M18" s="11"/>
      <c r="N18" s="11"/>
    </row>
    <row r="19" spans="1:14" ht="22.5" customHeight="1" x14ac:dyDescent="0.25">
      <c r="A19" s="24" t="s">
        <v>18</v>
      </c>
      <c r="B19" s="25"/>
      <c r="C19" s="9">
        <f t="shared" ref="C19:N19" si="1">SUM(C13:C16,C18)</f>
        <v>18740</v>
      </c>
      <c r="D19" s="9">
        <f t="shared" si="1"/>
        <v>18000</v>
      </c>
      <c r="E19" s="9">
        <f t="shared" si="1"/>
        <v>13720</v>
      </c>
      <c r="F19" s="9">
        <f t="shared" si="1"/>
        <v>16250</v>
      </c>
      <c r="G19" s="9">
        <f t="shared" si="1"/>
        <v>9660</v>
      </c>
      <c r="H19" s="9">
        <f t="shared" si="1"/>
        <v>8720</v>
      </c>
      <c r="I19" s="9">
        <f t="shared" si="1"/>
        <v>6010</v>
      </c>
      <c r="J19" s="9">
        <f t="shared" si="1"/>
        <v>4640</v>
      </c>
      <c r="K19" s="9">
        <f t="shared" si="1"/>
        <v>11775</v>
      </c>
      <c r="L19" s="9">
        <f t="shared" si="1"/>
        <v>15147</v>
      </c>
      <c r="M19" s="9">
        <f t="shared" si="1"/>
        <v>19720</v>
      </c>
      <c r="N19" s="9">
        <f t="shared" si="1"/>
        <v>19605</v>
      </c>
    </row>
    <row r="20" spans="1:14" ht="22.5" customHeight="1" x14ac:dyDescent="0.25">
      <c r="A20" s="24" t="s">
        <v>30</v>
      </c>
      <c r="B20" s="25"/>
      <c r="C20" s="9">
        <f>C11+C19</f>
        <v>49689564</v>
      </c>
      <c r="D20" s="9">
        <f t="shared" ref="D20:N20" si="2">D11+D19</f>
        <v>47215359</v>
      </c>
      <c r="E20" s="9">
        <f t="shared" si="2"/>
        <v>51268458</v>
      </c>
      <c r="F20" s="9">
        <f t="shared" si="2"/>
        <v>44371939</v>
      </c>
      <c r="G20" s="9">
        <f t="shared" si="2"/>
        <v>41761294</v>
      </c>
      <c r="H20" s="9">
        <f t="shared" si="2"/>
        <v>43805155</v>
      </c>
      <c r="I20" s="9">
        <f t="shared" si="2"/>
        <v>42961689</v>
      </c>
      <c r="J20" s="9">
        <f t="shared" si="2"/>
        <v>41821929</v>
      </c>
      <c r="K20" s="9">
        <f t="shared" si="2"/>
        <v>39575648</v>
      </c>
      <c r="L20" s="9">
        <f t="shared" si="2"/>
        <v>44048283</v>
      </c>
      <c r="M20" s="9">
        <f t="shared" si="2"/>
        <v>46171723</v>
      </c>
      <c r="N20" s="9">
        <f t="shared" si="2"/>
        <v>50384570</v>
      </c>
    </row>
    <row r="22" spans="1:14" ht="22.5" customHeight="1" x14ac:dyDescent="0.25">
      <c r="L22" s="10"/>
    </row>
  </sheetData>
  <mergeCells count="10">
    <mergeCell ref="A19:B19"/>
    <mergeCell ref="A20:B20"/>
    <mergeCell ref="A2:N2"/>
    <mergeCell ref="A4:A10"/>
    <mergeCell ref="B4:N4"/>
    <mergeCell ref="B9:N9"/>
    <mergeCell ref="A11:B11"/>
    <mergeCell ref="A12:A18"/>
    <mergeCell ref="B12:N12"/>
    <mergeCell ref="B17:N1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38"/>
  <sheetViews>
    <sheetView zoomScale="60" zoomScaleNormal="60" workbookViewId="0">
      <selection activeCell="A2" sqref="A2:N2"/>
    </sheetView>
  </sheetViews>
  <sheetFormatPr defaultColWidth="9.140625" defaultRowHeight="22.5" customHeight="1" x14ac:dyDescent="0.25"/>
  <cols>
    <col min="1" max="1" width="24.85546875" style="1" customWidth="1"/>
    <col min="2" max="2" width="14.85546875" style="1" customWidth="1"/>
    <col min="3" max="14" width="19.28515625" style="1" customWidth="1"/>
    <col min="15" max="15" width="9.140625" style="13" customWidth="1"/>
    <col min="16" max="16" width="9.140625" style="1"/>
    <col min="17" max="17" width="11.5703125" style="13" bestFit="1" customWidth="1"/>
    <col min="18" max="16384" width="9.140625" style="1"/>
  </cols>
  <sheetData>
    <row r="2" spans="1:17" ht="42.75" customHeight="1" x14ac:dyDescent="0.25">
      <c r="A2" s="18" t="s">
        <v>32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</row>
    <row r="3" spans="1:17" s="2" customFormat="1" ht="33" customHeight="1" x14ac:dyDescent="0.25">
      <c r="A3" s="6" t="s">
        <v>0</v>
      </c>
      <c r="B3" s="7" t="s">
        <v>1</v>
      </c>
      <c r="C3" s="8" t="s">
        <v>2</v>
      </c>
      <c r="D3" s="8" t="s">
        <v>3</v>
      </c>
      <c r="E3" s="8" t="s">
        <v>4</v>
      </c>
      <c r="F3" s="8" t="s">
        <v>5</v>
      </c>
      <c r="G3" s="8" t="s">
        <v>6</v>
      </c>
      <c r="H3" s="8" t="s">
        <v>7</v>
      </c>
      <c r="I3" s="8" t="s">
        <v>8</v>
      </c>
      <c r="J3" s="8" t="s">
        <v>9</v>
      </c>
      <c r="K3" s="8" t="s">
        <v>10</v>
      </c>
      <c r="L3" s="8" t="s">
        <v>11</v>
      </c>
      <c r="M3" s="8" t="s">
        <v>12</v>
      </c>
      <c r="N3" s="8" t="s">
        <v>13</v>
      </c>
      <c r="O3" s="14"/>
      <c r="Q3" s="14"/>
    </row>
    <row r="4" spans="1:17" ht="22.5" customHeight="1" x14ac:dyDescent="0.25">
      <c r="A4" s="19" t="s">
        <v>27</v>
      </c>
      <c r="B4" s="21" t="s">
        <v>19</v>
      </c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3"/>
    </row>
    <row r="5" spans="1:17" ht="22.5" customHeight="1" x14ac:dyDescent="0.25">
      <c r="A5" s="20"/>
      <c r="B5" s="5" t="s">
        <v>14</v>
      </c>
      <c r="C5" s="11">
        <v>41950634</v>
      </c>
      <c r="D5" s="11">
        <f>39669805+83747</f>
        <v>39753552</v>
      </c>
      <c r="E5" s="11">
        <v>44045209</v>
      </c>
      <c r="F5" s="11">
        <v>40377495</v>
      </c>
      <c r="G5" s="11">
        <v>36370679</v>
      </c>
      <c r="H5" s="3">
        <v>33424525</v>
      </c>
      <c r="I5" s="3">
        <v>36017787</v>
      </c>
      <c r="J5" s="3">
        <v>36329605</v>
      </c>
      <c r="K5" s="3">
        <v>32918066</v>
      </c>
      <c r="L5" s="3">
        <v>37767525</v>
      </c>
      <c r="M5" s="3">
        <v>38108175</v>
      </c>
      <c r="N5" s="3">
        <v>41481092</v>
      </c>
      <c r="O5" s="13">
        <f>N5/M5</f>
        <v>1.0885090141419786</v>
      </c>
      <c r="Q5" s="12">
        <f>AVERAGE(C5:N5)</f>
        <v>38212028.666666664</v>
      </c>
    </row>
    <row r="6" spans="1:17" ht="22.5" customHeight="1" x14ac:dyDescent="0.25">
      <c r="A6" s="20"/>
      <c r="B6" s="5" t="s">
        <v>15</v>
      </c>
      <c r="C6" s="11">
        <v>2468979</v>
      </c>
      <c r="D6" s="11">
        <v>2249075</v>
      </c>
      <c r="E6" s="11">
        <v>2549161</v>
      </c>
      <c r="F6" s="11">
        <v>2205908</v>
      </c>
      <c r="G6" s="11">
        <v>1930758</v>
      </c>
      <c r="H6" s="3">
        <v>1925538</v>
      </c>
      <c r="I6" s="3">
        <v>1986648</v>
      </c>
      <c r="J6" s="3">
        <v>1981718</v>
      </c>
      <c r="K6" s="3">
        <v>2047749</v>
      </c>
      <c r="L6" s="3">
        <v>2111727</v>
      </c>
      <c r="M6" s="3">
        <v>2087538</v>
      </c>
      <c r="N6" s="3">
        <v>2401321</v>
      </c>
      <c r="O6" s="13">
        <f t="shared" ref="O6:O8" si="0">N6/M6</f>
        <v>1.1503124733537784</v>
      </c>
      <c r="Q6" s="12">
        <f t="shared" ref="Q6:Q32" si="1">AVERAGE(C6:N6)</f>
        <v>2162176.6666666665</v>
      </c>
    </row>
    <row r="7" spans="1:17" ht="22.5" customHeight="1" x14ac:dyDescent="0.25">
      <c r="A7" s="20"/>
      <c r="B7" s="5" t="s">
        <v>16</v>
      </c>
      <c r="C7" s="11">
        <v>2992662</v>
      </c>
      <c r="D7" s="11">
        <f>2166348+671356</f>
        <v>2837704</v>
      </c>
      <c r="E7" s="11">
        <v>2615922</v>
      </c>
      <c r="F7" s="11">
        <v>1728778</v>
      </c>
      <c r="G7" s="11">
        <v>1674134</v>
      </c>
      <c r="H7" s="3">
        <v>1576927</v>
      </c>
      <c r="I7" s="3">
        <v>1756458</v>
      </c>
      <c r="J7" s="3">
        <v>1858060</v>
      </c>
      <c r="K7" s="3">
        <v>1981734</v>
      </c>
      <c r="L7" s="3">
        <v>2229611</v>
      </c>
      <c r="M7" s="3">
        <v>2576963</v>
      </c>
      <c r="N7" s="3">
        <v>2271007</v>
      </c>
      <c r="O7" s="13">
        <f t="shared" si="0"/>
        <v>0.88127264535812122</v>
      </c>
      <c r="Q7" s="12">
        <f t="shared" si="1"/>
        <v>2174996.6666666665</v>
      </c>
    </row>
    <row r="8" spans="1:17" ht="22.5" customHeight="1" x14ac:dyDescent="0.25">
      <c r="A8" s="20"/>
      <c r="B8" s="5" t="s">
        <v>17</v>
      </c>
      <c r="C8" s="11">
        <v>273056</v>
      </c>
      <c r="D8" s="11">
        <f>203617+9718</f>
        <v>213335</v>
      </c>
      <c r="E8" s="11">
        <v>227063</v>
      </c>
      <c r="F8" s="11">
        <v>216246</v>
      </c>
      <c r="G8" s="11">
        <v>236112</v>
      </c>
      <c r="H8" s="3">
        <v>195572</v>
      </c>
      <c r="I8" s="3">
        <v>197915</v>
      </c>
      <c r="J8" s="3">
        <v>199812</v>
      </c>
      <c r="K8" s="3">
        <v>198054</v>
      </c>
      <c r="L8" s="3">
        <v>197740</v>
      </c>
      <c r="M8" s="3">
        <v>218519</v>
      </c>
      <c r="N8" s="3">
        <v>192606</v>
      </c>
      <c r="O8" s="13">
        <f t="shared" si="0"/>
        <v>0.8814153460339833</v>
      </c>
      <c r="Q8" s="12">
        <f t="shared" si="1"/>
        <v>213835.83333333334</v>
      </c>
    </row>
    <row r="9" spans="1:17" ht="22.5" customHeight="1" x14ac:dyDescent="0.25">
      <c r="A9" s="20"/>
      <c r="B9" s="21" t="s">
        <v>20</v>
      </c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3"/>
      <c r="Q9" s="12"/>
    </row>
    <row r="10" spans="1:17" ht="22.5" customHeight="1" x14ac:dyDescent="0.25">
      <c r="A10" s="20"/>
      <c r="B10" s="4"/>
      <c r="C10" s="11">
        <v>533279</v>
      </c>
      <c r="D10" s="11">
        <f>435321+10261</f>
        <v>445582</v>
      </c>
      <c r="E10" s="11">
        <v>420059</v>
      </c>
      <c r="F10" s="11">
        <v>399778</v>
      </c>
      <c r="G10" s="11">
        <v>335193</v>
      </c>
      <c r="H10" s="3">
        <v>321997</v>
      </c>
      <c r="I10" s="3">
        <v>306397</v>
      </c>
      <c r="J10" s="3">
        <v>296014</v>
      </c>
      <c r="K10" s="3">
        <v>322297</v>
      </c>
      <c r="L10" s="3">
        <v>369271</v>
      </c>
      <c r="M10" s="3">
        <v>382993</v>
      </c>
      <c r="N10" s="3">
        <v>428632</v>
      </c>
      <c r="O10" s="13">
        <f>N10/M10</f>
        <v>1.1191640578287332</v>
      </c>
      <c r="Q10" s="12">
        <f t="shared" si="1"/>
        <v>380124.33333333331</v>
      </c>
    </row>
    <row r="11" spans="1:17" ht="22.5" customHeight="1" x14ac:dyDescent="0.25">
      <c r="A11" s="24" t="s">
        <v>18</v>
      </c>
      <c r="B11" s="25"/>
      <c r="C11" s="9">
        <f t="shared" ref="C11:N11" si="2">SUM(C5:C8,C10)</f>
        <v>48218610</v>
      </c>
      <c r="D11" s="9">
        <f t="shared" si="2"/>
        <v>45499248</v>
      </c>
      <c r="E11" s="9">
        <f t="shared" si="2"/>
        <v>49857414</v>
      </c>
      <c r="F11" s="9">
        <f t="shared" si="2"/>
        <v>44928205</v>
      </c>
      <c r="G11" s="9">
        <f t="shared" si="2"/>
        <v>40546876</v>
      </c>
      <c r="H11" s="9">
        <f t="shared" si="2"/>
        <v>37444559</v>
      </c>
      <c r="I11" s="9">
        <f t="shared" si="2"/>
        <v>40265205</v>
      </c>
      <c r="J11" s="9">
        <f t="shared" si="2"/>
        <v>40665209</v>
      </c>
      <c r="K11" s="9">
        <f t="shared" si="2"/>
        <v>37467900</v>
      </c>
      <c r="L11" s="9">
        <f t="shared" si="2"/>
        <v>42675874</v>
      </c>
      <c r="M11" s="9">
        <f t="shared" si="2"/>
        <v>43374188</v>
      </c>
      <c r="N11" s="9">
        <f t="shared" si="2"/>
        <v>46774658</v>
      </c>
      <c r="Q11" s="12"/>
    </row>
    <row r="12" spans="1:17" ht="22.5" customHeight="1" x14ac:dyDescent="0.25">
      <c r="A12" s="19" t="s">
        <v>36</v>
      </c>
      <c r="B12" s="21" t="s">
        <v>19</v>
      </c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3"/>
      <c r="Q12" s="12"/>
    </row>
    <row r="13" spans="1:17" ht="22.5" customHeight="1" x14ac:dyDescent="0.25">
      <c r="A13" s="20"/>
      <c r="B13" s="5" t="s">
        <v>14</v>
      </c>
      <c r="C13" s="11"/>
      <c r="D13" s="11"/>
      <c r="E13" s="3"/>
      <c r="F13" s="3"/>
      <c r="G13" s="3"/>
      <c r="H13" s="3"/>
      <c r="I13" s="3"/>
      <c r="J13" s="11"/>
      <c r="K13" s="11"/>
      <c r="L13" s="11"/>
      <c r="M13" s="11"/>
      <c r="N13" s="11"/>
      <c r="Q13" s="12"/>
    </row>
    <row r="14" spans="1:17" ht="22.5" customHeight="1" x14ac:dyDescent="0.25">
      <c r="A14" s="20"/>
      <c r="B14" s="5" t="s">
        <v>15</v>
      </c>
      <c r="C14" s="11"/>
      <c r="D14" s="11"/>
      <c r="E14" s="3"/>
      <c r="F14" s="3"/>
      <c r="G14" s="3"/>
      <c r="H14" s="3"/>
      <c r="I14" s="3"/>
      <c r="J14" s="11"/>
      <c r="K14" s="11"/>
      <c r="L14" s="11"/>
      <c r="M14" s="11"/>
      <c r="N14" s="11"/>
      <c r="Q14" s="12"/>
    </row>
    <row r="15" spans="1:17" ht="22.5" customHeight="1" x14ac:dyDescent="0.25">
      <c r="A15" s="20"/>
      <c r="B15" s="5" t="s">
        <v>16</v>
      </c>
      <c r="C15" s="11">
        <v>19481</v>
      </c>
      <c r="D15" s="11">
        <v>14850</v>
      </c>
      <c r="E15" s="11">
        <v>12794</v>
      </c>
      <c r="F15" s="11">
        <v>12285</v>
      </c>
      <c r="G15" s="3">
        <v>8092</v>
      </c>
      <c r="H15" s="3">
        <v>5522</v>
      </c>
      <c r="I15" s="3">
        <v>6206</v>
      </c>
      <c r="J15" s="3">
        <v>9266</v>
      </c>
      <c r="K15" s="3">
        <v>12499</v>
      </c>
      <c r="L15" s="3">
        <v>14116</v>
      </c>
      <c r="M15" s="3">
        <v>18868</v>
      </c>
      <c r="N15" s="3">
        <v>19753</v>
      </c>
      <c r="O15" s="13">
        <f>N15/M15</f>
        <v>1.0469048123807505</v>
      </c>
      <c r="Q15" s="12">
        <f t="shared" si="1"/>
        <v>12811</v>
      </c>
    </row>
    <row r="16" spans="1:17" ht="22.5" customHeight="1" x14ac:dyDescent="0.25">
      <c r="A16" s="20"/>
      <c r="B16" s="5" t="s">
        <v>17</v>
      </c>
      <c r="C16" s="11"/>
      <c r="D16" s="11"/>
      <c r="E16" s="3"/>
      <c r="F16" s="3"/>
      <c r="G16" s="3"/>
      <c r="H16" s="3"/>
      <c r="I16" s="3"/>
      <c r="J16" s="11"/>
      <c r="K16" s="11"/>
      <c r="L16" s="11"/>
      <c r="M16" s="11"/>
      <c r="N16" s="11"/>
      <c r="Q16" s="12"/>
    </row>
    <row r="17" spans="1:17" ht="22.5" customHeight="1" x14ac:dyDescent="0.25">
      <c r="A17" s="20"/>
      <c r="B17" s="21" t="s">
        <v>20</v>
      </c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3"/>
      <c r="Q17" s="12"/>
    </row>
    <row r="18" spans="1:17" ht="22.5" customHeight="1" x14ac:dyDescent="0.25">
      <c r="A18" s="20"/>
      <c r="B18" s="4"/>
      <c r="C18" s="11"/>
      <c r="D18" s="11"/>
      <c r="E18" s="3"/>
      <c r="F18" s="3"/>
      <c r="G18" s="3"/>
      <c r="H18" s="3"/>
      <c r="I18" s="3"/>
      <c r="J18" s="11"/>
      <c r="K18" s="11"/>
      <c r="L18" s="11"/>
      <c r="M18" s="11"/>
      <c r="N18" s="11"/>
      <c r="Q18" s="12"/>
    </row>
    <row r="19" spans="1:17" ht="22.5" customHeight="1" x14ac:dyDescent="0.25">
      <c r="A19" s="24" t="s">
        <v>18</v>
      </c>
      <c r="B19" s="25"/>
      <c r="C19" s="9">
        <f t="shared" ref="C19:N19" si="3">SUM(C13:C16,C18)</f>
        <v>19481</v>
      </c>
      <c r="D19" s="9">
        <f t="shared" si="3"/>
        <v>14850</v>
      </c>
      <c r="E19" s="9">
        <f t="shared" si="3"/>
        <v>12794</v>
      </c>
      <c r="F19" s="9">
        <f t="shared" si="3"/>
        <v>12285</v>
      </c>
      <c r="G19" s="9">
        <f t="shared" si="3"/>
        <v>8092</v>
      </c>
      <c r="H19" s="9">
        <f t="shared" si="3"/>
        <v>5522</v>
      </c>
      <c r="I19" s="9">
        <f t="shared" si="3"/>
        <v>6206</v>
      </c>
      <c r="J19" s="9">
        <f t="shared" si="3"/>
        <v>9266</v>
      </c>
      <c r="K19" s="9">
        <f t="shared" si="3"/>
        <v>12499</v>
      </c>
      <c r="L19" s="9">
        <f t="shared" si="3"/>
        <v>14116</v>
      </c>
      <c r="M19" s="9">
        <f t="shared" si="3"/>
        <v>18868</v>
      </c>
      <c r="N19" s="9">
        <f t="shared" si="3"/>
        <v>19753</v>
      </c>
      <c r="Q19" s="12"/>
    </row>
    <row r="20" spans="1:17" ht="22.5" customHeight="1" x14ac:dyDescent="0.25">
      <c r="A20" s="19" t="s">
        <v>33</v>
      </c>
      <c r="B20" s="21" t="s">
        <v>19</v>
      </c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3"/>
      <c r="Q20" s="12"/>
    </row>
    <row r="21" spans="1:17" ht="22.5" customHeight="1" x14ac:dyDescent="0.25">
      <c r="A21" s="20"/>
      <c r="B21" s="5" t="s">
        <v>14</v>
      </c>
      <c r="C21" s="11"/>
      <c r="D21" s="11"/>
      <c r="E21" s="3"/>
      <c r="F21" s="3"/>
      <c r="G21" s="3"/>
      <c r="H21" s="3"/>
      <c r="I21" s="3"/>
      <c r="J21" s="11"/>
      <c r="K21" s="11"/>
      <c r="L21" s="11"/>
      <c r="M21" s="11"/>
      <c r="N21" s="11"/>
      <c r="Q21" s="12"/>
    </row>
    <row r="22" spans="1:17" ht="22.5" customHeight="1" x14ac:dyDescent="0.25">
      <c r="A22" s="20"/>
      <c r="B22" s="5" t="s">
        <v>15</v>
      </c>
      <c r="C22" s="11"/>
      <c r="D22" s="11"/>
      <c r="E22" s="3"/>
      <c r="F22" s="3"/>
      <c r="G22" s="3"/>
      <c r="H22" s="3"/>
      <c r="I22" s="3"/>
      <c r="J22" s="11"/>
      <c r="K22" s="11"/>
      <c r="L22" s="11"/>
      <c r="M22" s="11"/>
      <c r="N22" s="11"/>
      <c r="Q22" s="12"/>
    </row>
    <row r="23" spans="1:17" ht="22.5" customHeight="1" x14ac:dyDescent="0.25">
      <c r="A23" s="20"/>
      <c r="B23" s="5" t="s">
        <v>16</v>
      </c>
      <c r="C23" s="11">
        <v>119183</v>
      </c>
      <c r="D23" s="11">
        <v>97766</v>
      </c>
      <c r="E23" s="11">
        <v>95089</v>
      </c>
      <c r="F23" s="11">
        <v>82403</v>
      </c>
      <c r="G23" s="3">
        <v>67510</v>
      </c>
      <c r="H23" s="3">
        <v>42681</v>
      </c>
      <c r="I23" s="3">
        <v>59184</v>
      </c>
      <c r="J23" s="3">
        <v>50697</v>
      </c>
      <c r="K23" s="3">
        <v>47597</v>
      </c>
      <c r="L23" s="3">
        <v>67431</v>
      </c>
      <c r="M23" s="3">
        <v>99251</v>
      </c>
      <c r="N23" s="3">
        <v>58958</v>
      </c>
      <c r="O23" s="13">
        <f t="shared" ref="O23:O24" si="4">N23/M23</f>
        <v>0.5940292793019718</v>
      </c>
      <c r="Q23" s="12">
        <f t="shared" si="1"/>
        <v>73979.166666666672</v>
      </c>
    </row>
    <row r="24" spans="1:17" ht="22.5" customHeight="1" x14ac:dyDescent="0.25">
      <c r="A24" s="20"/>
      <c r="B24" s="5" t="s">
        <v>17</v>
      </c>
      <c r="C24" s="11">
        <v>301</v>
      </c>
      <c r="D24" s="11">
        <v>10120</v>
      </c>
      <c r="E24" s="11">
        <v>653</v>
      </c>
      <c r="F24" s="11">
        <v>613</v>
      </c>
      <c r="G24" s="3">
        <v>590</v>
      </c>
      <c r="H24" s="3">
        <v>571</v>
      </c>
      <c r="I24" s="3">
        <v>548</v>
      </c>
      <c r="J24" s="11">
        <v>592</v>
      </c>
      <c r="K24" s="11">
        <v>653</v>
      </c>
      <c r="L24" s="11">
        <v>694</v>
      </c>
      <c r="M24" s="11">
        <v>728</v>
      </c>
      <c r="N24" s="11">
        <v>763</v>
      </c>
      <c r="O24" s="13">
        <f t="shared" si="4"/>
        <v>1.0480769230769231</v>
      </c>
      <c r="Q24" s="12">
        <f t="shared" si="1"/>
        <v>1402.1666666666667</v>
      </c>
    </row>
    <row r="25" spans="1:17" ht="22.5" customHeight="1" x14ac:dyDescent="0.25">
      <c r="A25" s="20"/>
      <c r="B25" s="21" t="s">
        <v>20</v>
      </c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3"/>
      <c r="Q25" s="12"/>
    </row>
    <row r="26" spans="1:17" ht="22.5" customHeight="1" x14ac:dyDescent="0.25">
      <c r="A26" s="20"/>
      <c r="B26" s="4"/>
      <c r="C26" s="11"/>
      <c r="D26" s="11"/>
      <c r="E26" s="3"/>
      <c r="F26" s="3"/>
      <c r="G26" s="3"/>
      <c r="H26" s="3"/>
      <c r="I26" s="3"/>
      <c r="J26" s="11"/>
      <c r="K26" s="11"/>
      <c r="L26" s="11"/>
      <c r="M26" s="11"/>
      <c r="N26" s="11"/>
      <c r="Q26" s="12"/>
    </row>
    <row r="27" spans="1:17" ht="22.5" customHeight="1" x14ac:dyDescent="0.25">
      <c r="A27" s="24" t="s">
        <v>18</v>
      </c>
      <c r="B27" s="25"/>
      <c r="C27" s="9">
        <f t="shared" ref="C27:N27" si="5">SUM(C21:C24,C26)</f>
        <v>119484</v>
      </c>
      <c r="D27" s="9">
        <f t="shared" si="5"/>
        <v>107886</v>
      </c>
      <c r="E27" s="9">
        <f t="shared" si="5"/>
        <v>95742</v>
      </c>
      <c r="F27" s="9">
        <f t="shared" si="5"/>
        <v>83016</v>
      </c>
      <c r="G27" s="9">
        <f t="shared" si="5"/>
        <v>68100</v>
      </c>
      <c r="H27" s="9">
        <f t="shared" si="5"/>
        <v>43252</v>
      </c>
      <c r="I27" s="9">
        <f t="shared" si="5"/>
        <v>59732</v>
      </c>
      <c r="J27" s="9">
        <f t="shared" si="5"/>
        <v>51289</v>
      </c>
      <c r="K27" s="9">
        <f t="shared" si="5"/>
        <v>48250</v>
      </c>
      <c r="L27" s="9">
        <f t="shared" si="5"/>
        <v>68125</v>
      </c>
      <c r="M27" s="9">
        <f t="shared" si="5"/>
        <v>99979</v>
      </c>
      <c r="N27" s="9">
        <f t="shared" si="5"/>
        <v>59721</v>
      </c>
      <c r="Q27" s="12"/>
    </row>
    <row r="28" spans="1:17" ht="22.5" customHeight="1" x14ac:dyDescent="0.25">
      <c r="A28" s="19" t="s">
        <v>34</v>
      </c>
      <c r="B28" s="21" t="s">
        <v>19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3"/>
      <c r="Q28" s="12"/>
    </row>
    <row r="29" spans="1:17" ht="22.5" customHeight="1" x14ac:dyDescent="0.25">
      <c r="A29" s="20"/>
      <c r="B29" s="5" t="s">
        <v>14</v>
      </c>
      <c r="C29" s="11"/>
      <c r="D29" s="11"/>
      <c r="E29" s="3"/>
      <c r="F29" s="3"/>
      <c r="G29" s="3"/>
      <c r="H29" s="3"/>
      <c r="I29" s="3"/>
      <c r="J29" s="11"/>
      <c r="K29" s="11"/>
      <c r="L29" s="11"/>
      <c r="M29" s="11"/>
      <c r="N29" s="11"/>
      <c r="Q29" s="12"/>
    </row>
    <row r="30" spans="1:17" ht="22.5" customHeight="1" x14ac:dyDescent="0.25">
      <c r="A30" s="20"/>
      <c r="B30" s="5" t="s">
        <v>15</v>
      </c>
      <c r="C30" s="11"/>
      <c r="D30" s="11"/>
      <c r="E30" s="3"/>
      <c r="F30" s="3"/>
      <c r="G30" s="3"/>
      <c r="H30" s="3"/>
      <c r="I30" s="3"/>
      <c r="J30" s="11"/>
      <c r="K30" s="11"/>
      <c r="L30" s="11"/>
      <c r="M30" s="11"/>
      <c r="N30" s="11"/>
      <c r="Q30" s="12"/>
    </row>
    <row r="31" spans="1:17" ht="22.5" customHeight="1" x14ac:dyDescent="0.25">
      <c r="A31" s="20"/>
      <c r="B31" s="5" t="s">
        <v>16</v>
      </c>
      <c r="C31" s="11"/>
      <c r="D31" s="11">
        <v>7816</v>
      </c>
      <c r="E31" s="11">
        <v>2785</v>
      </c>
      <c r="F31" s="11">
        <v>2450</v>
      </c>
      <c r="G31" s="3">
        <v>715</v>
      </c>
      <c r="H31" s="3">
        <v>304</v>
      </c>
      <c r="I31" s="3">
        <v>738</v>
      </c>
      <c r="J31" s="3">
        <v>1176</v>
      </c>
      <c r="K31" s="3">
        <v>1398</v>
      </c>
      <c r="L31" s="3">
        <v>2241</v>
      </c>
      <c r="M31" s="3">
        <v>2492</v>
      </c>
      <c r="N31" s="3">
        <v>3223</v>
      </c>
      <c r="O31" s="13">
        <f t="shared" ref="O31:O32" si="6">N31/M31</f>
        <v>1.293338683788122</v>
      </c>
      <c r="Q31" s="12">
        <f t="shared" si="1"/>
        <v>2303.4545454545455</v>
      </c>
    </row>
    <row r="32" spans="1:17" ht="22.5" customHeight="1" x14ac:dyDescent="0.25">
      <c r="A32" s="20"/>
      <c r="B32" s="5" t="s">
        <v>17</v>
      </c>
      <c r="C32" s="11"/>
      <c r="D32" s="11">
        <v>5436</v>
      </c>
      <c r="E32" s="11">
        <v>1676</v>
      </c>
      <c r="F32" s="11">
        <v>1092</v>
      </c>
      <c r="G32" s="3">
        <v>338</v>
      </c>
      <c r="H32" s="3">
        <v>346</v>
      </c>
      <c r="I32" s="3">
        <v>527</v>
      </c>
      <c r="J32" s="11">
        <v>495</v>
      </c>
      <c r="K32" s="11">
        <v>805</v>
      </c>
      <c r="L32" s="11">
        <v>1325</v>
      </c>
      <c r="M32" s="11">
        <v>2545</v>
      </c>
      <c r="N32" s="11">
        <v>1988</v>
      </c>
      <c r="O32" s="13">
        <f t="shared" si="6"/>
        <v>0.78113948919449905</v>
      </c>
      <c r="Q32" s="12">
        <f t="shared" si="1"/>
        <v>1506.6363636363637</v>
      </c>
    </row>
    <row r="33" spans="1:14" ht="22.5" customHeight="1" x14ac:dyDescent="0.25">
      <c r="A33" s="20"/>
      <c r="B33" s="21" t="s">
        <v>20</v>
      </c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3"/>
    </row>
    <row r="34" spans="1:14" ht="22.5" customHeight="1" x14ac:dyDescent="0.25">
      <c r="A34" s="20"/>
      <c r="B34" s="4"/>
      <c r="C34" s="11"/>
      <c r="D34" s="11"/>
      <c r="E34" s="3"/>
      <c r="F34" s="3"/>
      <c r="G34" s="3"/>
      <c r="H34" s="3"/>
      <c r="I34" s="3"/>
      <c r="J34" s="11"/>
      <c r="K34" s="11"/>
      <c r="L34" s="11"/>
      <c r="M34" s="11"/>
      <c r="N34" s="11"/>
    </row>
    <row r="35" spans="1:14" ht="22.5" customHeight="1" x14ac:dyDescent="0.25">
      <c r="A35" s="24" t="s">
        <v>18</v>
      </c>
      <c r="B35" s="25"/>
      <c r="C35" s="9">
        <f t="shared" ref="C35:N35" si="7">SUM(C29:C32,C34)</f>
        <v>0</v>
      </c>
      <c r="D35" s="9">
        <f t="shared" si="7"/>
        <v>13252</v>
      </c>
      <c r="E35" s="9">
        <f t="shared" si="7"/>
        <v>4461</v>
      </c>
      <c r="F35" s="9">
        <f t="shared" si="7"/>
        <v>3542</v>
      </c>
      <c r="G35" s="9">
        <f t="shared" si="7"/>
        <v>1053</v>
      </c>
      <c r="H35" s="9">
        <f t="shared" si="7"/>
        <v>650</v>
      </c>
      <c r="I35" s="9">
        <f t="shared" si="7"/>
        <v>1265</v>
      </c>
      <c r="J35" s="9">
        <f t="shared" si="7"/>
        <v>1671</v>
      </c>
      <c r="K35" s="9">
        <f t="shared" si="7"/>
        <v>2203</v>
      </c>
      <c r="L35" s="9">
        <f t="shared" si="7"/>
        <v>3566</v>
      </c>
      <c r="M35" s="9">
        <f t="shared" si="7"/>
        <v>5037</v>
      </c>
      <c r="N35" s="9">
        <f t="shared" si="7"/>
        <v>5211</v>
      </c>
    </row>
    <row r="36" spans="1:14" ht="22.5" customHeight="1" x14ac:dyDescent="0.25">
      <c r="A36" s="24" t="s">
        <v>30</v>
      </c>
      <c r="B36" s="25"/>
      <c r="C36" s="9">
        <f>C11+C19+C27+C35</f>
        <v>48357575</v>
      </c>
      <c r="D36" s="9">
        <f>D11+D19+D27+D35</f>
        <v>45635236</v>
      </c>
      <c r="E36" s="9">
        <f t="shared" ref="E36:N36" si="8">E11+E19+E27+E35</f>
        <v>49970411</v>
      </c>
      <c r="F36" s="9">
        <f t="shared" si="8"/>
        <v>45027048</v>
      </c>
      <c r="G36" s="9">
        <f t="shared" si="8"/>
        <v>40624121</v>
      </c>
      <c r="H36" s="9">
        <f t="shared" si="8"/>
        <v>37493983</v>
      </c>
      <c r="I36" s="9">
        <f t="shared" si="8"/>
        <v>40332408</v>
      </c>
      <c r="J36" s="9">
        <f t="shared" si="8"/>
        <v>40727435</v>
      </c>
      <c r="K36" s="9">
        <f t="shared" si="8"/>
        <v>37530852</v>
      </c>
      <c r="L36" s="9">
        <f t="shared" si="8"/>
        <v>42761681</v>
      </c>
      <c r="M36" s="9">
        <f t="shared" si="8"/>
        <v>43498072</v>
      </c>
      <c r="N36" s="9">
        <f t="shared" si="8"/>
        <v>46859343</v>
      </c>
    </row>
    <row r="38" spans="1:14" ht="22.5" customHeight="1" x14ac:dyDescent="0.25">
      <c r="L38" s="10"/>
    </row>
  </sheetData>
  <mergeCells count="18">
    <mergeCell ref="A12:A18"/>
    <mergeCell ref="B12:N12"/>
    <mergeCell ref="B17:N17"/>
    <mergeCell ref="A20:A26"/>
    <mergeCell ref="B20:N20"/>
    <mergeCell ref="B25:N25"/>
    <mergeCell ref="A2:N2"/>
    <mergeCell ref="A4:A10"/>
    <mergeCell ref="B4:N4"/>
    <mergeCell ref="B9:N9"/>
    <mergeCell ref="A11:B11"/>
    <mergeCell ref="B28:N28"/>
    <mergeCell ref="B33:N33"/>
    <mergeCell ref="A35:B35"/>
    <mergeCell ref="A19:B19"/>
    <mergeCell ref="A36:B36"/>
    <mergeCell ref="A27:B27"/>
    <mergeCell ref="A28:A34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46"/>
  <sheetViews>
    <sheetView zoomScale="75" zoomScaleNormal="75" workbookViewId="0">
      <selection activeCell="W39" sqref="W39"/>
    </sheetView>
  </sheetViews>
  <sheetFormatPr defaultColWidth="9.140625" defaultRowHeight="22.5" customHeight="1" x14ac:dyDescent="0.25"/>
  <cols>
    <col min="1" max="1" width="24.85546875" style="1" customWidth="1"/>
    <col min="2" max="2" width="14.85546875" style="1" customWidth="1"/>
    <col min="3" max="6" width="19.28515625" style="1" customWidth="1"/>
    <col min="7" max="7" width="19.28515625" style="1" hidden="1" customWidth="1"/>
    <col min="8" max="8" width="19.28515625" style="1" customWidth="1"/>
    <col min="9" max="9" width="19.28515625" style="1" hidden="1" customWidth="1"/>
    <col min="10" max="10" width="19.28515625" style="1" customWidth="1"/>
    <col min="11" max="11" width="19.28515625" style="1" hidden="1" customWidth="1"/>
    <col min="12" max="12" width="19.28515625" style="1" customWidth="1"/>
    <col min="13" max="13" width="19.28515625" style="1" hidden="1" customWidth="1"/>
    <col min="14" max="14" width="19.28515625" style="1" customWidth="1"/>
    <col min="15" max="15" width="19.28515625" style="1" hidden="1" customWidth="1"/>
    <col min="16" max="16" width="19.28515625" style="1" customWidth="1"/>
    <col min="17" max="17" width="19.28515625" style="1" hidden="1" customWidth="1"/>
    <col min="18" max="18" width="19.28515625" style="1" customWidth="1"/>
    <col min="19" max="19" width="19.28515625" style="1" hidden="1" customWidth="1"/>
    <col min="20" max="20" width="19.28515625" style="1" customWidth="1"/>
    <col min="21" max="21" width="19.28515625" style="1" hidden="1" customWidth="1"/>
    <col min="22" max="22" width="19.28515625" style="1" customWidth="1"/>
    <col min="23" max="23" width="12.7109375" style="13" bestFit="1" customWidth="1"/>
    <col min="24" max="16384" width="9.140625" style="1"/>
  </cols>
  <sheetData>
    <row r="2" spans="1:23" ht="42.75" customHeight="1" x14ac:dyDescent="0.25">
      <c r="A2" s="18" t="s">
        <v>35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</row>
    <row r="3" spans="1:23" s="2" customFormat="1" ht="33" customHeight="1" x14ac:dyDescent="0.25">
      <c r="A3" s="6" t="s">
        <v>0</v>
      </c>
      <c r="B3" s="7" t="s">
        <v>1</v>
      </c>
      <c r="C3" s="8" t="s">
        <v>2</v>
      </c>
      <c r="D3" s="8" t="s">
        <v>3</v>
      </c>
      <c r="E3" s="8" t="s">
        <v>4</v>
      </c>
      <c r="F3" s="8" t="s">
        <v>5</v>
      </c>
      <c r="G3" s="8"/>
      <c r="H3" s="8" t="s">
        <v>6</v>
      </c>
      <c r="I3" s="8"/>
      <c r="J3" s="8" t="s">
        <v>7</v>
      </c>
      <c r="K3" s="8"/>
      <c r="L3" s="8" t="s">
        <v>8</v>
      </c>
      <c r="M3" s="8"/>
      <c r="N3" s="8" t="s">
        <v>9</v>
      </c>
      <c r="O3" s="8"/>
      <c r="P3" s="8" t="s">
        <v>10</v>
      </c>
      <c r="Q3" s="8"/>
      <c r="R3" s="8" t="s">
        <v>11</v>
      </c>
      <c r="S3" s="8"/>
      <c r="T3" s="8" t="s">
        <v>12</v>
      </c>
      <c r="U3" s="8"/>
      <c r="V3" s="8" t="s">
        <v>13</v>
      </c>
      <c r="W3" s="14"/>
    </row>
    <row r="4" spans="1:23" ht="22.5" customHeight="1" x14ac:dyDescent="0.25">
      <c r="A4" s="19" t="s">
        <v>27</v>
      </c>
      <c r="B4" s="21" t="s">
        <v>19</v>
      </c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3"/>
    </row>
    <row r="5" spans="1:23" ht="22.5" customHeight="1" x14ac:dyDescent="0.25">
      <c r="A5" s="20"/>
      <c r="B5" s="5" t="s">
        <v>14</v>
      </c>
      <c r="C5" s="11">
        <v>36612078</v>
      </c>
      <c r="D5" s="11">
        <v>36976527</v>
      </c>
      <c r="E5" s="11">
        <v>39064822</v>
      </c>
      <c r="F5" s="11">
        <v>34986556</v>
      </c>
      <c r="G5" s="11">
        <v>0.90076610745664143</v>
      </c>
      <c r="H5" s="11">
        <v>30481969</v>
      </c>
      <c r="I5" s="11">
        <v>0.91899645315942546</v>
      </c>
      <c r="J5" s="3">
        <v>25156837</v>
      </c>
      <c r="K5" s="3">
        <v>1.0775856051806272</v>
      </c>
      <c r="L5" s="3">
        <v>27676934</v>
      </c>
      <c r="M5" s="3">
        <v>1.0086573336668352</v>
      </c>
      <c r="N5" s="3">
        <v>30777162</v>
      </c>
      <c r="O5" s="3">
        <v>0.90609479514021696</v>
      </c>
      <c r="P5" s="3">
        <v>33954362</v>
      </c>
      <c r="Q5" s="3">
        <v>1.1473190739698984</v>
      </c>
      <c r="R5" s="3">
        <v>36989386</v>
      </c>
      <c r="S5" s="3">
        <v>1.009019653789863</v>
      </c>
      <c r="T5" s="3">
        <v>36581515</v>
      </c>
      <c r="U5" s="3">
        <v>1.0885090141419786</v>
      </c>
      <c r="V5" s="3">
        <v>38785994</v>
      </c>
      <c r="W5" s="13">
        <f>'2021'!C5/'2020'!V5</f>
        <v>0.944876776910758</v>
      </c>
    </row>
    <row r="6" spans="1:23" ht="22.5" customHeight="1" x14ac:dyDescent="0.25">
      <c r="A6" s="20"/>
      <c r="B6" s="5" t="s">
        <v>15</v>
      </c>
      <c r="C6" s="11">
        <v>1802932</v>
      </c>
      <c r="D6" s="11">
        <v>2162985</v>
      </c>
      <c r="E6" s="11">
        <v>2409007</v>
      </c>
      <c r="F6" s="11">
        <v>1979261</v>
      </c>
      <c r="G6" s="11">
        <v>0.87526678356486309</v>
      </c>
      <c r="H6" s="11">
        <v>1544527</v>
      </c>
      <c r="I6" s="11">
        <v>0.99729639861650188</v>
      </c>
      <c r="J6" s="3">
        <v>1560411</v>
      </c>
      <c r="K6" s="3">
        <v>1.0317365847882514</v>
      </c>
      <c r="L6" s="3">
        <v>1429322</v>
      </c>
      <c r="M6" s="3">
        <v>0.99751843305910259</v>
      </c>
      <c r="N6" s="3">
        <v>1368483</v>
      </c>
      <c r="O6" s="3">
        <v>1.0333200788406827</v>
      </c>
      <c r="P6" s="3">
        <v>1321983</v>
      </c>
      <c r="Q6" s="3">
        <v>1.0312430869212974</v>
      </c>
      <c r="R6" s="3">
        <v>1877377</v>
      </c>
      <c r="S6" s="3">
        <v>0.98854539436205535</v>
      </c>
      <c r="T6" s="3">
        <v>1787722</v>
      </c>
      <c r="U6" s="3">
        <v>1.1503124733537784</v>
      </c>
      <c r="V6" s="3">
        <v>2374372</v>
      </c>
      <c r="W6" s="13">
        <f>'2021'!C6/'2020'!V6</f>
        <v>0.9477849300783534</v>
      </c>
    </row>
    <row r="7" spans="1:23" ht="22.5" customHeight="1" x14ac:dyDescent="0.25">
      <c r="A7" s="20"/>
      <c r="B7" s="5" t="s">
        <v>16</v>
      </c>
      <c r="C7" s="11">
        <v>2862596</v>
      </c>
      <c r="D7" s="11">
        <v>2158376</v>
      </c>
      <c r="E7" s="11">
        <v>2448606</v>
      </c>
      <c r="F7" s="11">
        <v>2091886</v>
      </c>
      <c r="G7" s="11">
        <v>0.96839154593591548</v>
      </c>
      <c r="H7" s="11">
        <v>1737909</v>
      </c>
      <c r="I7" s="11">
        <v>0.94193595016886345</v>
      </c>
      <c r="J7" s="3">
        <v>1371260</v>
      </c>
      <c r="K7" s="3">
        <v>1.1138486435960573</v>
      </c>
      <c r="L7" s="3">
        <v>1675032</v>
      </c>
      <c r="M7" s="3">
        <v>1.0578448217947711</v>
      </c>
      <c r="N7" s="3">
        <v>1790625</v>
      </c>
      <c r="O7" s="3">
        <v>1.0665608215019966</v>
      </c>
      <c r="P7" s="3">
        <v>1279217</v>
      </c>
      <c r="Q7" s="3">
        <v>1.1250808635265883</v>
      </c>
      <c r="R7" s="3">
        <v>2047175</v>
      </c>
      <c r="S7" s="3">
        <v>1.1557904046939129</v>
      </c>
      <c r="T7" s="3">
        <v>2587883</v>
      </c>
      <c r="U7" s="3">
        <v>0.88127264535812122</v>
      </c>
      <c r="V7" s="3">
        <v>2782133</v>
      </c>
      <c r="W7" s="13">
        <f>'2021'!C7/'2020'!V7</f>
        <v>0.90695448420330727</v>
      </c>
    </row>
    <row r="8" spans="1:23" ht="22.5" customHeight="1" x14ac:dyDescent="0.25">
      <c r="A8" s="20"/>
      <c r="B8" s="5" t="s">
        <v>17</v>
      </c>
      <c r="C8" s="11">
        <v>216505</v>
      </c>
      <c r="D8" s="11">
        <v>177403</v>
      </c>
      <c r="E8" s="11">
        <v>211638</v>
      </c>
      <c r="F8" s="11">
        <v>181473</v>
      </c>
      <c r="G8" s="11">
        <v>1.0918675952387558</v>
      </c>
      <c r="H8" s="11">
        <v>141453</v>
      </c>
      <c r="I8" s="11">
        <v>0.82830182286372567</v>
      </c>
      <c r="J8" s="3">
        <v>111392</v>
      </c>
      <c r="K8" s="3">
        <v>1.0119802425705111</v>
      </c>
      <c r="L8" s="3">
        <v>130315</v>
      </c>
      <c r="M8" s="3">
        <v>1.0095849228204028</v>
      </c>
      <c r="N8" s="3">
        <v>166677</v>
      </c>
      <c r="O8" s="3">
        <v>0.99120172962584829</v>
      </c>
      <c r="P8" s="3">
        <v>159755</v>
      </c>
      <c r="Q8" s="3">
        <v>0.99841457380310417</v>
      </c>
      <c r="R8" s="3">
        <v>188828</v>
      </c>
      <c r="S8" s="3">
        <v>1.1050824314756751</v>
      </c>
      <c r="T8" s="3">
        <v>203639</v>
      </c>
      <c r="U8" s="3">
        <v>0.8814153460339833</v>
      </c>
      <c r="V8" s="3">
        <v>188297</v>
      </c>
      <c r="W8" s="13">
        <f>'2021'!C8/'2020'!V8</f>
        <v>2.7515042725056692E-2</v>
      </c>
    </row>
    <row r="9" spans="1:23" ht="22.5" customHeight="1" x14ac:dyDescent="0.25">
      <c r="A9" s="20"/>
      <c r="B9" s="21" t="s">
        <v>20</v>
      </c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3"/>
    </row>
    <row r="10" spans="1:23" ht="22.5" customHeight="1" x14ac:dyDescent="0.25">
      <c r="A10" s="20"/>
      <c r="B10" s="4"/>
      <c r="C10" s="11">
        <v>526644</v>
      </c>
      <c r="D10" s="11">
        <v>407616</v>
      </c>
      <c r="E10" s="11">
        <v>389313</v>
      </c>
      <c r="F10" s="11">
        <v>356083</v>
      </c>
      <c r="G10" s="11">
        <v>0.83844783855039551</v>
      </c>
      <c r="H10" s="11">
        <v>402037</v>
      </c>
      <c r="I10" s="11">
        <v>0.96063163610218594</v>
      </c>
      <c r="J10" s="3">
        <v>364460</v>
      </c>
      <c r="K10" s="3">
        <v>0.95155234365537567</v>
      </c>
      <c r="L10" s="3">
        <v>321771</v>
      </c>
      <c r="M10" s="3">
        <v>0.96611259248621884</v>
      </c>
      <c r="N10" s="3">
        <v>301483</v>
      </c>
      <c r="O10" s="3">
        <v>1.0887897194051632</v>
      </c>
      <c r="P10" s="3">
        <v>370169</v>
      </c>
      <c r="Q10" s="3">
        <v>1.1457475558258376</v>
      </c>
      <c r="R10" s="3">
        <v>389048</v>
      </c>
      <c r="S10" s="3">
        <v>1.0371597011408966</v>
      </c>
      <c r="T10" s="3">
        <v>414318</v>
      </c>
      <c r="U10" s="3">
        <v>1.1191640578287332</v>
      </c>
      <c r="V10" s="3">
        <v>501226</v>
      </c>
      <c r="W10" s="13">
        <f>'2021'!C10/'2020'!V10</f>
        <v>1.4627513337296947</v>
      </c>
    </row>
    <row r="11" spans="1:23" ht="22.5" customHeight="1" x14ac:dyDescent="0.25">
      <c r="A11" s="24" t="s">
        <v>18</v>
      </c>
      <c r="B11" s="25"/>
      <c r="C11" s="9">
        <f t="shared" ref="C11:V11" si="0">SUM(C5:C8,C10)</f>
        <v>42020755</v>
      </c>
      <c r="D11" s="9">
        <f t="shared" si="0"/>
        <v>41882907</v>
      </c>
      <c r="E11" s="9">
        <f t="shared" si="0"/>
        <v>44523386</v>
      </c>
      <c r="F11" s="9">
        <f t="shared" si="0"/>
        <v>39595259</v>
      </c>
      <c r="G11" s="9"/>
      <c r="H11" s="9">
        <f t="shared" si="0"/>
        <v>34307895</v>
      </c>
      <c r="I11" s="9"/>
      <c r="J11" s="9">
        <f t="shared" si="0"/>
        <v>28564360</v>
      </c>
      <c r="K11" s="9"/>
      <c r="L11" s="9">
        <f t="shared" si="0"/>
        <v>31233374</v>
      </c>
      <c r="M11" s="9"/>
      <c r="N11" s="9">
        <f t="shared" si="0"/>
        <v>34404430</v>
      </c>
      <c r="O11" s="9"/>
      <c r="P11" s="9">
        <f t="shared" si="0"/>
        <v>37085486</v>
      </c>
      <c r="Q11" s="9"/>
      <c r="R11" s="9">
        <f t="shared" si="0"/>
        <v>41491814</v>
      </c>
      <c r="S11" s="9"/>
      <c r="T11" s="9">
        <f t="shared" si="0"/>
        <v>41575077</v>
      </c>
      <c r="U11" s="9"/>
      <c r="V11" s="9">
        <f t="shared" si="0"/>
        <v>44632022</v>
      </c>
    </row>
    <row r="12" spans="1:23" ht="22.5" customHeight="1" x14ac:dyDescent="0.25">
      <c r="A12" s="19" t="s">
        <v>36</v>
      </c>
      <c r="B12" s="21" t="s">
        <v>19</v>
      </c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3"/>
    </row>
    <row r="13" spans="1:23" ht="22.5" customHeight="1" x14ac:dyDescent="0.25">
      <c r="A13" s="20"/>
      <c r="B13" s="5" t="s">
        <v>14</v>
      </c>
      <c r="C13" s="11"/>
      <c r="D13" s="11"/>
      <c r="E13" s="3"/>
      <c r="F13" s="3"/>
      <c r="G13" s="3"/>
      <c r="H13" s="3"/>
      <c r="I13" s="3"/>
      <c r="J13" s="3"/>
      <c r="K13" s="3"/>
      <c r="L13" s="3"/>
      <c r="M13" s="3"/>
      <c r="N13" s="11"/>
      <c r="O13" s="11"/>
      <c r="P13" s="11"/>
      <c r="Q13" s="11"/>
      <c r="R13" s="11"/>
      <c r="S13" s="11"/>
      <c r="T13" s="11"/>
      <c r="U13" s="11"/>
      <c r="V13" s="11"/>
    </row>
    <row r="14" spans="1:23" ht="22.5" customHeight="1" x14ac:dyDescent="0.25">
      <c r="A14" s="20"/>
      <c r="B14" s="5" t="s">
        <v>15</v>
      </c>
      <c r="C14" s="11"/>
      <c r="D14" s="11"/>
      <c r="E14" s="3"/>
      <c r="F14" s="3"/>
      <c r="G14" s="3"/>
      <c r="H14" s="3"/>
      <c r="I14" s="3"/>
      <c r="J14" s="3"/>
      <c r="K14" s="3"/>
      <c r="L14" s="3"/>
      <c r="M14" s="3"/>
      <c r="N14" s="11"/>
      <c r="O14" s="11"/>
      <c r="P14" s="11"/>
      <c r="Q14" s="11"/>
      <c r="R14" s="11"/>
      <c r="S14" s="11"/>
      <c r="T14" s="11"/>
      <c r="U14" s="11"/>
      <c r="V14" s="11"/>
    </row>
    <row r="15" spans="1:23" ht="22.5" customHeight="1" x14ac:dyDescent="0.25">
      <c r="A15" s="20"/>
      <c r="B15" s="5" t="s">
        <v>16</v>
      </c>
      <c r="C15" s="11">
        <v>21287</v>
      </c>
      <c r="D15" s="11">
        <v>18642</v>
      </c>
      <c r="E15" s="11">
        <v>12400</v>
      </c>
      <c r="F15" s="11">
        <v>15360</v>
      </c>
      <c r="G15" s="11">
        <v>0.65868945868945872</v>
      </c>
      <c r="H15" s="3">
        <v>11640</v>
      </c>
      <c r="I15" s="3">
        <v>0.68240237271379145</v>
      </c>
      <c r="J15" s="15">
        <v>6005</v>
      </c>
      <c r="K15" s="15">
        <v>1.123868163708801</v>
      </c>
      <c r="L15" s="3">
        <v>6918</v>
      </c>
      <c r="M15" s="3">
        <v>1.4930712213986466</v>
      </c>
      <c r="N15" s="3">
        <v>8643</v>
      </c>
      <c r="O15" s="3">
        <v>1.348909993524714</v>
      </c>
      <c r="P15" s="3">
        <v>12084</v>
      </c>
      <c r="Q15" s="3">
        <v>1.1293703496279703</v>
      </c>
      <c r="R15" s="3">
        <v>12916</v>
      </c>
      <c r="S15" s="3">
        <v>1.3366392745820346</v>
      </c>
      <c r="T15" s="3">
        <v>20850</v>
      </c>
      <c r="U15" s="3">
        <v>1.0469048123807505</v>
      </c>
      <c r="V15" s="3">
        <v>19334</v>
      </c>
      <c r="W15" s="13">
        <f>'2021'!C15/'2020'!V15</f>
        <v>0.78333505741181342</v>
      </c>
    </row>
    <row r="16" spans="1:23" ht="22.5" customHeight="1" x14ac:dyDescent="0.25">
      <c r="A16" s="20"/>
      <c r="B16" s="5" t="s">
        <v>17</v>
      </c>
      <c r="C16" s="11"/>
      <c r="D16" s="11"/>
      <c r="E16" s="3"/>
      <c r="F16" s="3"/>
      <c r="G16" s="3"/>
      <c r="H16" s="3"/>
      <c r="I16" s="3"/>
      <c r="J16" s="3"/>
      <c r="K16" s="3"/>
      <c r="L16" s="3"/>
      <c r="M16" s="3"/>
      <c r="N16" s="11"/>
      <c r="O16" s="11"/>
      <c r="P16" s="11"/>
      <c r="Q16" s="11"/>
      <c r="R16" s="11"/>
      <c r="S16" s="11"/>
      <c r="T16" s="11"/>
      <c r="U16" s="11"/>
      <c r="V16" s="11"/>
    </row>
    <row r="17" spans="1:23" ht="22.5" customHeight="1" x14ac:dyDescent="0.25">
      <c r="A17" s="20"/>
      <c r="B17" s="21" t="s">
        <v>20</v>
      </c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3"/>
    </row>
    <row r="18" spans="1:23" ht="22.5" customHeight="1" x14ac:dyDescent="0.25">
      <c r="A18" s="20"/>
      <c r="B18" s="4"/>
      <c r="C18" s="11"/>
      <c r="D18" s="11"/>
      <c r="E18" s="3"/>
      <c r="F18" s="3"/>
      <c r="G18" s="3"/>
      <c r="H18" s="3"/>
      <c r="I18" s="3"/>
      <c r="J18" s="3"/>
      <c r="K18" s="3"/>
      <c r="L18" s="3"/>
      <c r="M18" s="3"/>
      <c r="N18" s="11"/>
      <c r="O18" s="11"/>
      <c r="P18" s="11"/>
      <c r="Q18" s="11"/>
      <c r="R18" s="11"/>
      <c r="S18" s="11"/>
      <c r="T18" s="11"/>
      <c r="U18" s="11"/>
      <c r="V18" s="11"/>
    </row>
    <row r="19" spans="1:23" ht="22.5" customHeight="1" x14ac:dyDescent="0.25">
      <c r="A19" s="24" t="s">
        <v>18</v>
      </c>
      <c r="B19" s="25"/>
      <c r="C19" s="9">
        <f t="shared" ref="C19:V19" si="1">SUM(C13:C16,C18)</f>
        <v>21287</v>
      </c>
      <c r="D19" s="9">
        <f t="shared" si="1"/>
        <v>18642</v>
      </c>
      <c r="E19" s="9">
        <f t="shared" si="1"/>
        <v>12400</v>
      </c>
      <c r="F19" s="9">
        <f t="shared" si="1"/>
        <v>15360</v>
      </c>
      <c r="G19" s="9"/>
      <c r="H19" s="9">
        <f t="shared" si="1"/>
        <v>11640</v>
      </c>
      <c r="I19" s="9"/>
      <c r="J19" s="9">
        <f t="shared" si="1"/>
        <v>6005</v>
      </c>
      <c r="K19" s="9"/>
      <c r="L19" s="9">
        <f t="shared" si="1"/>
        <v>6918</v>
      </c>
      <c r="M19" s="9"/>
      <c r="N19" s="9">
        <f t="shared" si="1"/>
        <v>8643</v>
      </c>
      <c r="O19" s="9"/>
      <c r="P19" s="9">
        <f t="shared" si="1"/>
        <v>12084</v>
      </c>
      <c r="Q19" s="9"/>
      <c r="R19" s="9">
        <f t="shared" si="1"/>
        <v>12916</v>
      </c>
      <c r="S19" s="9"/>
      <c r="T19" s="9">
        <f t="shared" si="1"/>
        <v>20850</v>
      </c>
      <c r="U19" s="9"/>
      <c r="V19" s="9">
        <f t="shared" si="1"/>
        <v>19334</v>
      </c>
    </row>
    <row r="20" spans="1:23" ht="22.5" customHeight="1" x14ac:dyDescent="0.25">
      <c r="A20" s="19" t="s">
        <v>33</v>
      </c>
      <c r="B20" s="21" t="s">
        <v>19</v>
      </c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3"/>
    </row>
    <row r="21" spans="1:23" ht="22.5" customHeight="1" x14ac:dyDescent="0.25">
      <c r="A21" s="20"/>
      <c r="B21" s="5" t="s">
        <v>14</v>
      </c>
      <c r="C21" s="11"/>
      <c r="D21" s="11"/>
      <c r="E21" s="3"/>
      <c r="F21" s="3"/>
      <c r="G21" s="3"/>
      <c r="H21" s="3"/>
      <c r="I21" s="3"/>
      <c r="J21" s="3"/>
      <c r="K21" s="3"/>
      <c r="L21" s="3"/>
      <c r="M21" s="3"/>
      <c r="N21" s="11"/>
      <c r="O21" s="11"/>
      <c r="P21" s="11"/>
      <c r="Q21" s="11"/>
      <c r="R21" s="11"/>
      <c r="S21" s="11"/>
      <c r="T21" s="11"/>
      <c r="U21" s="11"/>
      <c r="V21" s="11"/>
    </row>
    <row r="22" spans="1:23" ht="22.5" customHeight="1" x14ac:dyDescent="0.25">
      <c r="A22" s="20"/>
      <c r="B22" s="5" t="s">
        <v>15</v>
      </c>
      <c r="C22" s="11"/>
      <c r="D22" s="11"/>
      <c r="E22" s="3"/>
      <c r="F22" s="3"/>
      <c r="G22" s="3"/>
      <c r="H22" s="3"/>
      <c r="I22" s="3"/>
      <c r="J22" s="3"/>
      <c r="K22" s="3"/>
      <c r="L22" s="3"/>
      <c r="M22" s="3"/>
      <c r="N22" s="11"/>
      <c r="O22" s="11"/>
      <c r="P22" s="11"/>
      <c r="Q22" s="11"/>
      <c r="R22" s="11"/>
      <c r="S22" s="11"/>
      <c r="T22" s="11"/>
      <c r="U22" s="11"/>
      <c r="V22" s="11"/>
    </row>
    <row r="23" spans="1:23" ht="22.5" customHeight="1" x14ac:dyDescent="0.25">
      <c r="A23" s="20"/>
      <c r="B23" s="5" t="s">
        <v>16</v>
      </c>
      <c r="C23" s="11">
        <v>72706</v>
      </c>
      <c r="D23" s="11">
        <v>57325</v>
      </c>
      <c r="E23" s="11">
        <v>66690</v>
      </c>
      <c r="F23" s="11">
        <v>58161</v>
      </c>
      <c r="G23" s="11">
        <v>0.819266288848707</v>
      </c>
      <c r="H23" s="3">
        <v>52613</v>
      </c>
      <c r="I23" s="3">
        <v>0.63221744926677526</v>
      </c>
      <c r="J23" s="3">
        <v>41577</v>
      </c>
      <c r="K23" s="3">
        <v>1.3866591691853518</v>
      </c>
      <c r="L23" s="3">
        <v>44030</v>
      </c>
      <c r="M23" s="3">
        <v>0.85659975669099753</v>
      </c>
      <c r="N23" s="3">
        <v>36983</v>
      </c>
      <c r="O23" s="3">
        <v>0.93885239757776595</v>
      </c>
      <c r="P23" s="3">
        <v>40777</v>
      </c>
      <c r="Q23" s="3">
        <v>1.4167069353110491</v>
      </c>
      <c r="R23" s="3">
        <v>58790</v>
      </c>
      <c r="S23" s="3">
        <v>1.4718897836306744</v>
      </c>
      <c r="T23" s="3">
        <v>64414</v>
      </c>
      <c r="U23" s="3">
        <v>0.5940292793019718</v>
      </c>
      <c r="V23" s="3">
        <v>74916</v>
      </c>
      <c r="W23" s="13">
        <f>'2021'!C23/'2020'!V23</f>
        <v>0.8738186769181483</v>
      </c>
    </row>
    <row r="24" spans="1:23" ht="22.5" customHeight="1" x14ac:dyDescent="0.25">
      <c r="A24" s="20"/>
      <c r="B24" s="5" t="s">
        <v>17</v>
      </c>
      <c r="C24" s="11">
        <v>761</v>
      </c>
      <c r="D24" s="11">
        <v>692</v>
      </c>
      <c r="E24" s="11">
        <v>690</v>
      </c>
      <c r="F24" s="11">
        <v>639</v>
      </c>
      <c r="G24" s="11">
        <v>0.96247960848287117</v>
      </c>
      <c r="H24" s="3">
        <v>612</v>
      </c>
      <c r="I24" s="3">
        <v>0.96779661016949148</v>
      </c>
      <c r="J24" s="3">
        <v>547</v>
      </c>
      <c r="K24" s="3">
        <v>0.95971978984238182</v>
      </c>
      <c r="L24" s="3">
        <v>603</v>
      </c>
      <c r="M24" s="3">
        <v>1.0802919708029197</v>
      </c>
      <c r="N24" s="11">
        <v>643</v>
      </c>
      <c r="O24" s="11">
        <v>1.1030405405405406</v>
      </c>
      <c r="P24" s="11">
        <v>685</v>
      </c>
      <c r="Q24" s="11">
        <v>1.0627871362940275</v>
      </c>
      <c r="R24" s="11">
        <v>752</v>
      </c>
      <c r="S24" s="11">
        <v>1.0489913544668588</v>
      </c>
      <c r="T24" s="11">
        <v>786</v>
      </c>
      <c r="U24" s="11">
        <v>1.0480769230769231</v>
      </c>
      <c r="V24" s="11">
        <v>838</v>
      </c>
      <c r="W24" s="13">
        <f>'2021'!C24/'2020'!V24</f>
        <v>0.35918854415274465</v>
      </c>
    </row>
    <row r="25" spans="1:23" ht="22.5" customHeight="1" x14ac:dyDescent="0.25">
      <c r="A25" s="20"/>
      <c r="B25" s="21" t="s">
        <v>20</v>
      </c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3"/>
    </row>
    <row r="26" spans="1:23" ht="22.5" customHeight="1" x14ac:dyDescent="0.25">
      <c r="A26" s="20"/>
      <c r="B26" s="4"/>
      <c r="C26" s="11"/>
      <c r="D26" s="11"/>
      <c r="E26" s="3"/>
      <c r="F26" s="3"/>
      <c r="G26" s="3"/>
      <c r="H26" s="3"/>
      <c r="I26" s="3"/>
      <c r="J26" s="3"/>
      <c r="K26" s="3"/>
      <c r="L26" s="3"/>
      <c r="M26" s="3"/>
      <c r="N26" s="11"/>
      <c r="O26" s="11"/>
      <c r="P26" s="11"/>
      <c r="Q26" s="11"/>
      <c r="R26" s="11"/>
      <c r="S26" s="11"/>
      <c r="T26" s="11"/>
      <c r="U26" s="11"/>
      <c r="V26" s="11"/>
    </row>
    <row r="27" spans="1:23" ht="22.5" customHeight="1" x14ac:dyDescent="0.25">
      <c r="A27" s="24" t="s">
        <v>18</v>
      </c>
      <c r="B27" s="25"/>
      <c r="C27" s="9">
        <f t="shared" ref="C27:V27" si="2">SUM(C21:C24,C26)</f>
        <v>73467</v>
      </c>
      <c r="D27" s="9">
        <f t="shared" si="2"/>
        <v>58017</v>
      </c>
      <c r="E27" s="9">
        <f t="shared" si="2"/>
        <v>67380</v>
      </c>
      <c r="F27" s="9">
        <f t="shared" si="2"/>
        <v>58800</v>
      </c>
      <c r="G27" s="9"/>
      <c r="H27" s="9">
        <f t="shared" si="2"/>
        <v>53225</v>
      </c>
      <c r="I27" s="9"/>
      <c r="J27" s="9">
        <f t="shared" si="2"/>
        <v>42124</v>
      </c>
      <c r="K27" s="9"/>
      <c r="L27" s="9">
        <f t="shared" si="2"/>
        <v>44633</v>
      </c>
      <c r="M27" s="9"/>
      <c r="N27" s="9">
        <f t="shared" si="2"/>
        <v>37626</v>
      </c>
      <c r="O27" s="9"/>
      <c r="P27" s="9">
        <f t="shared" si="2"/>
        <v>41462</v>
      </c>
      <c r="Q27" s="9"/>
      <c r="R27" s="9">
        <f t="shared" si="2"/>
        <v>59542</v>
      </c>
      <c r="S27" s="9"/>
      <c r="T27" s="9">
        <f t="shared" si="2"/>
        <v>65200</v>
      </c>
      <c r="U27" s="9"/>
      <c r="V27" s="9">
        <f t="shared" si="2"/>
        <v>75754</v>
      </c>
    </row>
    <row r="28" spans="1:23" ht="22.5" customHeight="1" x14ac:dyDescent="0.25">
      <c r="A28" s="19" t="s">
        <v>34</v>
      </c>
      <c r="B28" s="21" t="s">
        <v>19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3"/>
    </row>
    <row r="29" spans="1:23" ht="22.5" customHeight="1" x14ac:dyDescent="0.25">
      <c r="A29" s="20"/>
      <c r="B29" s="5" t="s">
        <v>14</v>
      </c>
      <c r="C29" s="11"/>
      <c r="D29" s="11"/>
      <c r="E29" s="3"/>
      <c r="F29" s="3"/>
      <c r="G29" s="3"/>
      <c r="H29" s="3"/>
      <c r="I29" s="3"/>
      <c r="J29" s="3"/>
      <c r="K29" s="3"/>
      <c r="L29" s="3"/>
      <c r="M29" s="3"/>
      <c r="N29" s="11"/>
      <c r="O29" s="11"/>
      <c r="P29" s="11"/>
      <c r="Q29" s="11"/>
      <c r="R29" s="11"/>
      <c r="S29" s="11"/>
      <c r="T29" s="11"/>
      <c r="U29" s="11"/>
      <c r="V29" s="11"/>
    </row>
    <row r="30" spans="1:23" ht="22.5" customHeight="1" x14ac:dyDescent="0.25">
      <c r="A30" s="20"/>
      <c r="B30" s="5" t="s">
        <v>15</v>
      </c>
      <c r="C30" s="11"/>
      <c r="D30" s="11"/>
      <c r="E30" s="3"/>
      <c r="F30" s="3"/>
      <c r="G30" s="3"/>
      <c r="H30" s="3"/>
      <c r="I30" s="3"/>
      <c r="J30" s="3"/>
      <c r="K30" s="3"/>
      <c r="L30" s="3"/>
      <c r="M30" s="3"/>
      <c r="N30" s="11"/>
      <c r="O30" s="11"/>
      <c r="P30" s="11"/>
      <c r="Q30" s="11"/>
      <c r="R30" s="11"/>
      <c r="S30" s="11"/>
      <c r="T30" s="11"/>
      <c r="U30" s="11"/>
      <c r="V30" s="11"/>
    </row>
    <row r="31" spans="1:23" ht="22.5" customHeight="1" x14ac:dyDescent="0.25">
      <c r="A31" s="20"/>
      <c r="B31" s="5" t="s">
        <v>16</v>
      </c>
      <c r="C31" s="11">
        <v>2938</v>
      </c>
      <c r="D31" s="11">
        <v>2700</v>
      </c>
      <c r="E31" s="11">
        <v>2493</v>
      </c>
      <c r="F31" s="11">
        <v>2117</v>
      </c>
      <c r="G31" s="11">
        <v>0.29183673469387755</v>
      </c>
      <c r="H31" s="3">
        <v>2344</v>
      </c>
      <c r="I31" s="3">
        <v>0.42517482517482519</v>
      </c>
      <c r="J31" s="3">
        <v>495</v>
      </c>
      <c r="K31" s="3">
        <v>2.4276315789473686</v>
      </c>
      <c r="L31" s="3">
        <v>243</v>
      </c>
      <c r="M31" s="3">
        <v>1.5934959349593496</v>
      </c>
      <c r="N31" s="3">
        <v>405</v>
      </c>
      <c r="O31" s="3">
        <v>1.1887755102040816</v>
      </c>
      <c r="P31" s="3">
        <v>437</v>
      </c>
      <c r="Q31" s="3">
        <v>1.6030042918454936</v>
      </c>
      <c r="R31" s="3">
        <v>3754</v>
      </c>
      <c r="S31" s="3">
        <v>1.1120035698348951</v>
      </c>
      <c r="T31" s="3">
        <v>2662</v>
      </c>
      <c r="U31" s="3">
        <v>1.293338683788122</v>
      </c>
      <c r="V31" s="3">
        <v>2880</v>
      </c>
      <c r="W31" s="13">
        <f>'2021'!C31/'2020'!V31</f>
        <v>1.0625</v>
      </c>
    </row>
    <row r="32" spans="1:23" ht="22.5" customHeight="1" x14ac:dyDescent="0.25">
      <c r="A32" s="20"/>
      <c r="B32" s="5" t="s">
        <v>17</v>
      </c>
      <c r="C32" s="11">
        <v>2323</v>
      </c>
      <c r="D32" s="11">
        <v>1549</v>
      </c>
      <c r="E32" s="11">
        <v>2062</v>
      </c>
      <c r="F32" s="11">
        <v>1415</v>
      </c>
      <c r="G32" s="11">
        <v>0.30952380952380953</v>
      </c>
      <c r="H32" s="3">
        <v>752</v>
      </c>
      <c r="I32" s="3">
        <v>1.0236686390532543</v>
      </c>
      <c r="J32" s="3">
        <v>357</v>
      </c>
      <c r="K32" s="3">
        <v>1.523121387283237</v>
      </c>
      <c r="L32" s="3">
        <v>392</v>
      </c>
      <c r="M32" s="3">
        <v>0.93927893738140422</v>
      </c>
      <c r="N32" s="11">
        <v>731</v>
      </c>
      <c r="O32" s="11">
        <v>1.6262626262626263</v>
      </c>
      <c r="P32" s="11">
        <v>1187</v>
      </c>
      <c r="Q32" s="11">
        <v>1.6459627329192548</v>
      </c>
      <c r="R32" s="11">
        <v>174</v>
      </c>
      <c r="S32" s="11">
        <v>1.9207547169811321</v>
      </c>
      <c r="T32" s="11">
        <v>6797</v>
      </c>
      <c r="U32" s="11">
        <v>0.78113948919449905</v>
      </c>
      <c r="V32" s="11">
        <v>4171</v>
      </c>
      <c r="W32" s="13">
        <f>'2021'!C32/'2020'!V32</f>
        <v>0.39199232797890193</v>
      </c>
    </row>
    <row r="33" spans="1:23" ht="22.5" customHeight="1" x14ac:dyDescent="0.25">
      <c r="A33" s="20"/>
      <c r="B33" s="21" t="s">
        <v>20</v>
      </c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3"/>
    </row>
    <row r="34" spans="1:23" ht="22.5" customHeight="1" x14ac:dyDescent="0.25">
      <c r="A34" s="20"/>
      <c r="B34" s="4"/>
      <c r="C34" s="11"/>
      <c r="D34" s="11"/>
      <c r="E34" s="3"/>
      <c r="F34" s="3"/>
      <c r="G34" s="3"/>
      <c r="H34" s="3"/>
      <c r="I34" s="3"/>
      <c r="J34" s="3"/>
      <c r="K34" s="3"/>
      <c r="L34" s="3"/>
      <c r="M34" s="3"/>
      <c r="N34" s="11"/>
      <c r="O34" s="11"/>
      <c r="P34" s="11"/>
      <c r="Q34" s="11"/>
      <c r="R34" s="11"/>
      <c r="S34" s="11"/>
      <c r="T34" s="11"/>
      <c r="U34" s="11"/>
      <c r="V34" s="11"/>
    </row>
    <row r="35" spans="1:23" ht="22.5" customHeight="1" x14ac:dyDescent="0.25">
      <c r="A35" s="24" t="s">
        <v>18</v>
      </c>
      <c r="B35" s="25"/>
      <c r="C35" s="9">
        <f t="shared" ref="C35:V35" si="3">SUM(C29:C32,C34)</f>
        <v>5261</v>
      </c>
      <c r="D35" s="9">
        <f t="shared" si="3"/>
        <v>4249</v>
      </c>
      <c r="E35" s="9">
        <f t="shared" si="3"/>
        <v>4555</v>
      </c>
      <c r="F35" s="9">
        <f t="shared" si="3"/>
        <v>3532</v>
      </c>
      <c r="G35" s="9"/>
      <c r="H35" s="9">
        <f t="shared" si="3"/>
        <v>3096</v>
      </c>
      <c r="I35" s="9"/>
      <c r="J35" s="9">
        <f t="shared" si="3"/>
        <v>852</v>
      </c>
      <c r="K35" s="9"/>
      <c r="L35" s="9">
        <f t="shared" si="3"/>
        <v>635</v>
      </c>
      <c r="M35" s="9"/>
      <c r="N35" s="9">
        <f t="shared" si="3"/>
        <v>1136</v>
      </c>
      <c r="O35" s="9"/>
      <c r="P35" s="9">
        <f t="shared" si="3"/>
        <v>1624</v>
      </c>
      <c r="Q35" s="9"/>
      <c r="R35" s="9">
        <f t="shared" si="3"/>
        <v>3928</v>
      </c>
      <c r="S35" s="9"/>
      <c r="T35" s="9">
        <f t="shared" si="3"/>
        <v>9459</v>
      </c>
      <c r="U35" s="9"/>
      <c r="V35" s="9">
        <f t="shared" si="3"/>
        <v>7051</v>
      </c>
    </row>
    <row r="36" spans="1:23" ht="22.5" customHeight="1" x14ac:dyDescent="0.25">
      <c r="A36" s="19" t="s">
        <v>37</v>
      </c>
      <c r="B36" s="21" t="s">
        <v>19</v>
      </c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3"/>
    </row>
    <row r="37" spans="1:23" ht="22.5" customHeight="1" x14ac:dyDescent="0.25">
      <c r="A37" s="20"/>
      <c r="B37" s="5" t="s">
        <v>14</v>
      </c>
      <c r="C37" s="11"/>
      <c r="D37" s="11"/>
      <c r="E37" s="3"/>
      <c r="F37" s="3"/>
      <c r="G37" s="3"/>
      <c r="H37" s="3"/>
      <c r="I37" s="3"/>
      <c r="J37" s="3"/>
      <c r="K37" s="3"/>
      <c r="L37" s="3"/>
      <c r="M37" s="3"/>
      <c r="N37" s="11"/>
      <c r="O37" s="11"/>
      <c r="P37" s="11"/>
      <c r="Q37" s="11"/>
      <c r="R37" s="11"/>
      <c r="S37" s="11"/>
      <c r="T37" s="11"/>
      <c r="U37" s="11"/>
      <c r="V37" s="11"/>
    </row>
    <row r="38" spans="1:23" ht="22.5" customHeight="1" x14ac:dyDescent="0.25">
      <c r="A38" s="20"/>
      <c r="B38" s="5" t="s">
        <v>15</v>
      </c>
      <c r="C38" s="11"/>
      <c r="D38" s="11"/>
      <c r="E38" s="3"/>
      <c r="F38" s="3"/>
      <c r="G38" s="3"/>
      <c r="H38" s="3"/>
      <c r="I38" s="3"/>
      <c r="J38" s="3"/>
      <c r="K38" s="3"/>
      <c r="L38" s="3"/>
      <c r="M38" s="3"/>
      <c r="N38" s="11"/>
      <c r="O38" s="11"/>
      <c r="P38" s="11"/>
      <c r="Q38" s="11"/>
      <c r="R38" s="11"/>
      <c r="S38" s="11"/>
      <c r="T38" s="11"/>
      <c r="U38" s="11"/>
      <c r="V38" s="11"/>
    </row>
    <row r="39" spans="1:23" ht="22.5" customHeight="1" x14ac:dyDescent="0.25">
      <c r="A39" s="20"/>
      <c r="B39" s="5" t="s">
        <v>16</v>
      </c>
      <c r="C39" s="11"/>
      <c r="D39" s="11">
        <v>1852</v>
      </c>
      <c r="E39" s="11">
        <v>1860</v>
      </c>
      <c r="F39" s="11">
        <v>1166</v>
      </c>
      <c r="G39" s="11"/>
      <c r="H39" s="3">
        <v>481</v>
      </c>
      <c r="I39" s="3">
        <f>F39/E39</f>
        <v>0.62688172043010748</v>
      </c>
      <c r="J39" s="3">
        <v>160</v>
      </c>
      <c r="K39" s="3">
        <f>J39/H39</f>
        <v>0.33264033264033266</v>
      </c>
      <c r="L39" s="3">
        <v>169</v>
      </c>
      <c r="M39" s="3">
        <f>L39/J39</f>
        <v>1.0562499999999999</v>
      </c>
      <c r="N39" s="3">
        <v>156</v>
      </c>
      <c r="O39" s="3">
        <f>N39/L39</f>
        <v>0.92307692307692313</v>
      </c>
      <c r="P39" s="3">
        <v>325</v>
      </c>
      <c r="Q39" s="3">
        <f>P39/N39</f>
        <v>2.0833333333333335</v>
      </c>
      <c r="R39" s="3">
        <v>617</v>
      </c>
      <c r="S39" s="3">
        <f>R39/P39</f>
        <v>1.8984615384615384</v>
      </c>
      <c r="T39" s="3">
        <v>762</v>
      </c>
      <c r="U39" s="3">
        <f>T39/R39</f>
        <v>1.2350081037277147</v>
      </c>
      <c r="V39" s="3">
        <v>1914</v>
      </c>
      <c r="W39" s="13">
        <f>'2021'!C39/'2020'!V39</f>
        <v>1.3725182863113898</v>
      </c>
    </row>
    <row r="40" spans="1:23" ht="22.5" customHeight="1" x14ac:dyDescent="0.25">
      <c r="A40" s="20"/>
      <c r="B40" s="5" t="s">
        <v>17</v>
      </c>
      <c r="C40" s="11"/>
      <c r="D40" s="11"/>
      <c r="E40" s="11"/>
      <c r="F40" s="11"/>
      <c r="G40" s="11"/>
      <c r="H40" s="3"/>
      <c r="I40" s="3"/>
      <c r="J40" s="3"/>
      <c r="K40" s="3"/>
      <c r="L40" s="3"/>
      <c r="M40" s="3"/>
      <c r="N40" s="11"/>
      <c r="O40" s="11"/>
      <c r="P40" s="11"/>
      <c r="Q40" s="11"/>
      <c r="R40" s="11"/>
      <c r="S40" s="11"/>
      <c r="T40" s="11"/>
      <c r="U40" s="11"/>
      <c r="V40" s="11"/>
    </row>
    <row r="41" spans="1:23" ht="22.5" customHeight="1" x14ac:dyDescent="0.25">
      <c r="A41" s="20"/>
      <c r="B41" s="21" t="s">
        <v>20</v>
      </c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3"/>
    </row>
    <row r="42" spans="1:23" ht="22.5" customHeight="1" x14ac:dyDescent="0.25">
      <c r="A42" s="20"/>
      <c r="B42" s="4"/>
      <c r="C42" s="11"/>
      <c r="D42" s="11"/>
      <c r="E42" s="3"/>
      <c r="F42" s="3"/>
      <c r="G42" s="3"/>
      <c r="H42" s="3"/>
      <c r="I42" s="3"/>
      <c r="J42" s="3"/>
      <c r="K42" s="3"/>
      <c r="L42" s="3"/>
      <c r="M42" s="3"/>
      <c r="N42" s="11"/>
      <c r="O42" s="11"/>
      <c r="P42" s="11"/>
      <c r="Q42" s="11"/>
      <c r="R42" s="11"/>
      <c r="S42" s="11"/>
      <c r="T42" s="11"/>
      <c r="U42" s="11"/>
      <c r="V42" s="11"/>
    </row>
    <row r="43" spans="1:23" ht="22.5" customHeight="1" x14ac:dyDescent="0.25">
      <c r="A43" s="24" t="s">
        <v>18</v>
      </c>
      <c r="B43" s="25"/>
      <c r="C43" s="9">
        <f t="shared" ref="C43:V43" si="4">SUM(C37:C40,C42)</f>
        <v>0</v>
      </c>
      <c r="D43" s="9">
        <f t="shared" si="4"/>
        <v>1852</v>
      </c>
      <c r="E43" s="9">
        <f t="shared" si="4"/>
        <v>1860</v>
      </c>
      <c r="F43" s="9">
        <f t="shared" si="4"/>
        <v>1166</v>
      </c>
      <c r="G43" s="9"/>
      <c r="H43" s="9">
        <f t="shared" si="4"/>
        <v>481</v>
      </c>
      <c r="I43" s="9"/>
      <c r="J43" s="9">
        <f t="shared" si="4"/>
        <v>160</v>
      </c>
      <c r="K43" s="9"/>
      <c r="L43" s="9">
        <f t="shared" si="4"/>
        <v>169</v>
      </c>
      <c r="M43" s="9"/>
      <c r="N43" s="9">
        <f t="shared" si="4"/>
        <v>156</v>
      </c>
      <c r="O43" s="9"/>
      <c r="P43" s="9">
        <f t="shared" si="4"/>
        <v>325</v>
      </c>
      <c r="Q43" s="9"/>
      <c r="R43" s="9">
        <f t="shared" si="4"/>
        <v>617</v>
      </c>
      <c r="S43" s="9"/>
      <c r="T43" s="9">
        <f t="shared" si="4"/>
        <v>762</v>
      </c>
      <c r="U43" s="9"/>
      <c r="V43" s="9">
        <f t="shared" si="4"/>
        <v>1914</v>
      </c>
    </row>
    <row r="44" spans="1:23" ht="22.5" customHeight="1" x14ac:dyDescent="0.25">
      <c r="A44" s="24" t="s">
        <v>30</v>
      </c>
      <c r="B44" s="25"/>
      <c r="C44" s="9">
        <f>C11+C19+C27+C35+C43</f>
        <v>42120770</v>
      </c>
      <c r="D44" s="9">
        <f t="shared" ref="D44:V44" si="5">D11+D19+D27+D35+D43</f>
        <v>41965667</v>
      </c>
      <c r="E44" s="9">
        <f t="shared" si="5"/>
        <v>44609581</v>
      </c>
      <c r="F44" s="9">
        <f t="shared" si="5"/>
        <v>39674117</v>
      </c>
      <c r="G44" s="9">
        <f t="shared" si="5"/>
        <v>0</v>
      </c>
      <c r="H44" s="9">
        <f t="shared" si="5"/>
        <v>34376337</v>
      </c>
      <c r="I44" s="9">
        <f t="shared" si="5"/>
        <v>0</v>
      </c>
      <c r="J44" s="9">
        <f t="shared" si="5"/>
        <v>28613501</v>
      </c>
      <c r="K44" s="9">
        <f t="shared" si="5"/>
        <v>0</v>
      </c>
      <c r="L44" s="9">
        <f t="shared" si="5"/>
        <v>31285729</v>
      </c>
      <c r="M44" s="9">
        <f t="shared" si="5"/>
        <v>0</v>
      </c>
      <c r="N44" s="9">
        <f t="shared" si="5"/>
        <v>34451991</v>
      </c>
      <c r="O44" s="9">
        <f t="shared" si="5"/>
        <v>0</v>
      </c>
      <c r="P44" s="9">
        <f t="shared" si="5"/>
        <v>37140981</v>
      </c>
      <c r="Q44" s="9">
        <f t="shared" si="5"/>
        <v>0</v>
      </c>
      <c r="R44" s="9">
        <f t="shared" si="5"/>
        <v>41568817</v>
      </c>
      <c r="S44" s="9">
        <f t="shared" si="5"/>
        <v>0</v>
      </c>
      <c r="T44" s="9">
        <f t="shared" si="5"/>
        <v>41671348</v>
      </c>
      <c r="U44" s="9">
        <f t="shared" si="5"/>
        <v>0</v>
      </c>
      <c r="V44" s="9">
        <f t="shared" si="5"/>
        <v>44736075</v>
      </c>
    </row>
    <row r="46" spans="1:23" ht="22.5" customHeight="1" x14ac:dyDescent="0.25">
      <c r="R46" s="10"/>
      <c r="S46" s="10"/>
    </row>
  </sheetData>
  <mergeCells count="22">
    <mergeCell ref="A12:A18"/>
    <mergeCell ref="B12:V12"/>
    <mergeCell ref="B17:V17"/>
    <mergeCell ref="A2:V2"/>
    <mergeCell ref="A4:A10"/>
    <mergeCell ref="B4:V4"/>
    <mergeCell ref="B9:V9"/>
    <mergeCell ref="A11:B11"/>
    <mergeCell ref="A35:B35"/>
    <mergeCell ref="A44:B44"/>
    <mergeCell ref="A19:B19"/>
    <mergeCell ref="A20:A26"/>
    <mergeCell ref="B20:V20"/>
    <mergeCell ref="B25:V25"/>
    <mergeCell ref="A27:B27"/>
    <mergeCell ref="A28:A34"/>
    <mergeCell ref="B28:V28"/>
    <mergeCell ref="B33:V33"/>
    <mergeCell ref="A36:A42"/>
    <mergeCell ref="B36:V36"/>
    <mergeCell ref="B41:V41"/>
    <mergeCell ref="A43:B43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H54"/>
  <sheetViews>
    <sheetView zoomScale="70" zoomScaleNormal="70" workbookViewId="0">
      <selection activeCell="AH10" sqref="AH10"/>
    </sheetView>
  </sheetViews>
  <sheetFormatPr defaultColWidth="9.140625" defaultRowHeight="15" x14ac:dyDescent="0.25"/>
  <cols>
    <col min="1" max="1" width="24.85546875" style="1" customWidth="1"/>
    <col min="2" max="2" width="14.85546875" style="1" customWidth="1"/>
    <col min="3" max="3" width="19.28515625" style="1" customWidth="1"/>
    <col min="4" max="4" width="19.28515625" style="1" hidden="1" customWidth="1"/>
    <col min="5" max="5" width="19.28515625" style="1" customWidth="1"/>
    <col min="6" max="6" width="19.28515625" style="1" hidden="1" customWidth="1"/>
    <col min="7" max="7" width="19.28515625" style="1" customWidth="1"/>
    <col min="8" max="8" width="19.28515625" style="1" hidden="1" customWidth="1"/>
    <col min="9" max="9" width="19.28515625" style="1" customWidth="1"/>
    <col min="10" max="11" width="19.28515625" style="1" hidden="1" customWidth="1"/>
    <col min="12" max="12" width="19.28515625" style="1" customWidth="1"/>
    <col min="13" max="14" width="19.28515625" style="1" hidden="1" customWidth="1"/>
    <col min="15" max="15" width="19.28515625" style="1" customWidth="1"/>
    <col min="16" max="17" width="19.28515625" style="1" hidden="1" customWidth="1"/>
    <col min="18" max="18" width="19.28515625" style="1" customWidth="1"/>
    <col min="19" max="20" width="19.28515625" style="1" hidden="1" customWidth="1"/>
    <col min="21" max="21" width="19.28515625" style="1" customWidth="1"/>
    <col min="22" max="23" width="19.28515625" style="1" hidden="1" customWidth="1"/>
    <col min="24" max="24" width="19.28515625" style="1" customWidth="1"/>
    <col min="25" max="26" width="19.28515625" style="1" hidden="1" customWidth="1"/>
    <col min="27" max="27" width="19.28515625" style="1" customWidth="1"/>
    <col min="28" max="29" width="19.28515625" style="1" hidden="1" customWidth="1"/>
    <col min="30" max="30" width="19.28515625" style="1" customWidth="1"/>
    <col min="31" max="32" width="19.28515625" style="1" hidden="1" customWidth="1"/>
    <col min="33" max="33" width="19.28515625" style="1" customWidth="1"/>
    <col min="34" max="34" width="9.140625" style="13"/>
    <col min="35" max="16384" width="9.140625" style="1"/>
  </cols>
  <sheetData>
    <row r="2" spans="1:34" ht="42.75" customHeight="1" x14ac:dyDescent="0.25">
      <c r="A2" s="18" t="s">
        <v>38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</row>
    <row r="3" spans="1:34" s="2" customFormat="1" ht="33" customHeight="1" x14ac:dyDescent="0.25">
      <c r="A3" s="6" t="s">
        <v>0</v>
      </c>
      <c r="B3" s="7" t="s">
        <v>1</v>
      </c>
      <c r="C3" s="8" t="s">
        <v>2</v>
      </c>
      <c r="D3" s="8"/>
      <c r="E3" s="8" t="s">
        <v>3</v>
      </c>
      <c r="F3" s="8"/>
      <c r="G3" s="8" t="s">
        <v>4</v>
      </c>
      <c r="H3" s="8"/>
      <c r="I3" s="8" t="s">
        <v>5</v>
      </c>
      <c r="J3" s="8"/>
      <c r="K3" s="8"/>
      <c r="L3" s="8" t="s">
        <v>6</v>
      </c>
      <c r="M3" s="8"/>
      <c r="N3" s="8"/>
      <c r="O3" s="8" t="s">
        <v>7</v>
      </c>
      <c r="P3" s="8"/>
      <c r="Q3" s="8"/>
      <c r="R3" s="8" t="s">
        <v>8</v>
      </c>
      <c r="S3" s="8"/>
      <c r="T3" s="8"/>
      <c r="U3" s="8" t="s">
        <v>9</v>
      </c>
      <c r="V3" s="8"/>
      <c r="W3" s="8"/>
      <c r="X3" s="8" t="s">
        <v>10</v>
      </c>
      <c r="Y3" s="8"/>
      <c r="Z3" s="8"/>
      <c r="AA3" s="8" t="s">
        <v>11</v>
      </c>
      <c r="AB3" s="8"/>
      <c r="AC3" s="8"/>
      <c r="AD3" s="8" t="s">
        <v>12</v>
      </c>
      <c r="AE3" s="8"/>
      <c r="AF3" s="8"/>
      <c r="AG3" s="8" t="s">
        <v>13</v>
      </c>
      <c r="AH3" s="14"/>
    </row>
    <row r="4" spans="1:34" ht="22.5" customHeight="1" x14ac:dyDescent="0.25">
      <c r="A4" s="19" t="s">
        <v>40</v>
      </c>
      <c r="B4" s="21" t="s">
        <v>19</v>
      </c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3"/>
    </row>
    <row r="5" spans="1:34" ht="22.5" customHeight="1" x14ac:dyDescent="0.25">
      <c r="A5" s="20"/>
      <c r="B5" s="5" t="s">
        <v>14</v>
      </c>
      <c r="C5" s="11">
        <v>36647985</v>
      </c>
      <c r="D5" s="11">
        <v>1.0099543380192733</v>
      </c>
      <c r="E5" s="11">
        <v>36126562</v>
      </c>
      <c r="F5" s="11">
        <v>1.0564762342336802</v>
      </c>
      <c r="G5" s="11">
        <v>37675539</v>
      </c>
      <c r="H5" s="11">
        <v>0.89560259611575854</v>
      </c>
      <c r="I5" s="11">
        <v>35616500</v>
      </c>
      <c r="J5" s="11"/>
      <c r="K5" s="11">
        <v>0.87124805882579581</v>
      </c>
      <c r="L5" s="11">
        <v>33592595</v>
      </c>
      <c r="M5" s="11"/>
      <c r="N5" s="11">
        <v>0.82530223031195915</v>
      </c>
      <c r="O5" s="3">
        <v>29620938</v>
      </c>
      <c r="P5" s="3"/>
      <c r="Q5" s="3">
        <v>1.100175431434405</v>
      </c>
      <c r="R5" s="3">
        <v>31847937</v>
      </c>
      <c r="S5" s="3"/>
      <c r="T5" s="3">
        <v>1.1120148640741783</v>
      </c>
      <c r="U5" s="3">
        <v>33812669</v>
      </c>
      <c r="V5" s="3"/>
      <c r="W5" s="3">
        <v>1.1032323903029135</v>
      </c>
      <c r="X5" s="3">
        <v>35481971</v>
      </c>
      <c r="Y5" s="3"/>
      <c r="Z5" s="3">
        <v>1.0893853932522719</v>
      </c>
      <c r="AA5" s="3">
        <v>37884556</v>
      </c>
      <c r="AB5" s="3"/>
      <c r="AC5" s="3">
        <v>0.9889732962855885</v>
      </c>
      <c r="AD5" s="3">
        <v>38797146</v>
      </c>
      <c r="AE5" s="3"/>
      <c r="AF5" s="3">
        <v>1.0602621023213501</v>
      </c>
      <c r="AG5" s="3">
        <v>42514918</v>
      </c>
      <c r="AH5" s="13">
        <f>'2022'!D5/'2021'!AG5</f>
        <v>0.89315538606942624</v>
      </c>
    </row>
    <row r="6" spans="1:34" ht="22.5" customHeight="1" x14ac:dyDescent="0.25">
      <c r="A6" s="20"/>
      <c r="B6" s="5" t="s">
        <v>15</v>
      </c>
      <c r="C6" s="11">
        <v>2250394</v>
      </c>
      <c r="D6" s="11">
        <v>1.1997041485757645</v>
      </c>
      <c r="E6" s="11">
        <v>1992599</v>
      </c>
      <c r="F6" s="11">
        <v>1.1137418891023285</v>
      </c>
      <c r="G6" s="11">
        <v>2114163</v>
      </c>
      <c r="H6" s="11">
        <v>0.82160865452030651</v>
      </c>
      <c r="I6" s="11">
        <v>2237597</v>
      </c>
      <c r="J6" s="11"/>
      <c r="K6" s="11">
        <v>0.78035539527126541</v>
      </c>
      <c r="L6" s="11">
        <v>1861315</v>
      </c>
      <c r="M6" s="11"/>
      <c r="N6" s="11">
        <v>1.0102840546005347</v>
      </c>
      <c r="O6" s="3">
        <v>1834839</v>
      </c>
      <c r="P6" s="3"/>
      <c r="Q6" s="3">
        <v>0.9159907229569646</v>
      </c>
      <c r="R6" s="3">
        <v>1934379</v>
      </c>
      <c r="S6" s="3"/>
      <c r="T6" s="3">
        <v>0.95743506361757535</v>
      </c>
      <c r="U6" s="3">
        <v>1822273</v>
      </c>
      <c r="V6" s="3"/>
      <c r="W6" s="3">
        <v>0.96602076898288103</v>
      </c>
      <c r="X6" s="3">
        <v>1778233</v>
      </c>
      <c r="Y6" s="3"/>
      <c r="Z6" s="3">
        <v>1.4201218926415846</v>
      </c>
      <c r="AA6" s="3">
        <v>2041557</v>
      </c>
      <c r="AB6" s="3"/>
      <c r="AC6" s="3">
        <v>0.95224454118698587</v>
      </c>
      <c r="AD6" s="3">
        <v>2117338</v>
      </c>
      <c r="AE6" s="3"/>
      <c r="AF6" s="3">
        <v>1.328155048715628</v>
      </c>
      <c r="AG6" s="3">
        <v>2502897</v>
      </c>
      <c r="AH6" s="13">
        <f>'2022'!D6/'2021'!AG6</f>
        <v>1.0897915495523787</v>
      </c>
    </row>
    <row r="7" spans="1:34" ht="22.5" customHeight="1" x14ac:dyDescent="0.25">
      <c r="A7" s="20"/>
      <c r="B7" s="5" t="s">
        <v>16</v>
      </c>
      <c r="C7" s="11">
        <v>2523268</v>
      </c>
      <c r="D7" s="11">
        <v>0.75399252985751397</v>
      </c>
      <c r="E7" s="11">
        <v>2492933</v>
      </c>
      <c r="F7" s="11">
        <v>1.1344668398833198</v>
      </c>
      <c r="G7" s="11">
        <v>2483068</v>
      </c>
      <c r="H7" s="11">
        <v>0.85431710940837358</v>
      </c>
      <c r="I7" s="11">
        <v>2045817</v>
      </c>
      <c r="J7" s="11"/>
      <c r="K7" s="11">
        <v>0.83078571203210883</v>
      </c>
      <c r="L7" s="11">
        <v>1773791</v>
      </c>
      <c r="M7" s="11"/>
      <c r="N7" s="11">
        <v>0.78902865454980664</v>
      </c>
      <c r="O7" s="3">
        <v>1610577</v>
      </c>
      <c r="P7" s="3"/>
      <c r="Q7" s="3">
        <v>1.2215276461065006</v>
      </c>
      <c r="R7" s="3">
        <v>1843973</v>
      </c>
      <c r="S7" s="3"/>
      <c r="T7" s="3">
        <v>1.0690094278795867</v>
      </c>
      <c r="U7" s="3">
        <v>2243556</v>
      </c>
      <c r="V7" s="3"/>
      <c r="W7" s="3">
        <v>0.71439692844677138</v>
      </c>
      <c r="X7" s="3">
        <v>2263062</v>
      </c>
      <c r="Y7" s="3"/>
      <c r="Z7" s="3">
        <v>1.6003344233230172</v>
      </c>
      <c r="AA7" s="3">
        <v>2596541</v>
      </c>
      <c r="AB7" s="3"/>
      <c r="AC7" s="3">
        <v>1.2641239757226421</v>
      </c>
      <c r="AD7" s="3">
        <v>3164247</v>
      </c>
      <c r="AE7" s="3"/>
      <c r="AF7" s="3">
        <v>1.0750613532373758</v>
      </c>
      <c r="AG7" s="3">
        <v>3522755</v>
      </c>
      <c r="AH7" s="13">
        <f>'2022'!D7/'2021'!AG7</f>
        <v>0.94140949342205182</v>
      </c>
    </row>
    <row r="8" spans="1:34" ht="22.5" customHeight="1" x14ac:dyDescent="0.25">
      <c r="A8" s="20"/>
      <c r="B8" s="5" t="s">
        <v>17</v>
      </c>
      <c r="C8" s="11">
        <v>5181</v>
      </c>
      <c r="D8" s="11">
        <v>0.8193944712593243</v>
      </c>
      <c r="E8" s="11">
        <v>5865</v>
      </c>
      <c r="F8" s="11">
        <v>1.1929786982181811</v>
      </c>
      <c r="G8" s="11">
        <v>5187</v>
      </c>
      <c r="H8" s="11">
        <v>0.85746888554985401</v>
      </c>
      <c r="I8" s="11">
        <v>3891</v>
      </c>
      <c r="J8" s="11"/>
      <c r="K8" s="11">
        <v>0.7794713263130052</v>
      </c>
      <c r="L8" s="11">
        <v>3642</v>
      </c>
      <c r="M8" s="11"/>
      <c r="N8" s="11">
        <v>0.78748418202512493</v>
      </c>
      <c r="O8" s="3">
        <v>5616</v>
      </c>
      <c r="P8" s="3"/>
      <c r="Q8" s="3">
        <v>1.1698775495547256</v>
      </c>
      <c r="R8" s="3">
        <v>5316</v>
      </c>
      <c r="S8" s="3"/>
      <c r="T8" s="3">
        <v>1.2790315773318497</v>
      </c>
      <c r="U8" s="3">
        <v>3721</v>
      </c>
      <c r="V8" s="3"/>
      <c r="W8" s="3">
        <v>0.95847057482436093</v>
      </c>
      <c r="X8" s="3">
        <v>5645</v>
      </c>
      <c r="Y8" s="3"/>
      <c r="Z8" s="3">
        <v>1.1819849144001753</v>
      </c>
      <c r="AA8" s="3">
        <v>5639</v>
      </c>
      <c r="AB8" s="3"/>
      <c r="AC8" s="3">
        <v>1.0784364606943886</v>
      </c>
      <c r="AD8" s="3">
        <v>5503</v>
      </c>
      <c r="AE8" s="3"/>
      <c r="AF8" s="3">
        <v>0.92466079680218427</v>
      </c>
      <c r="AG8" s="3">
        <v>6147</v>
      </c>
      <c r="AH8" s="13">
        <f>'2022'!D8/'2021'!AG8</f>
        <v>0</v>
      </c>
    </row>
    <row r="9" spans="1:34" ht="22.5" customHeight="1" x14ac:dyDescent="0.25">
      <c r="A9" s="20"/>
      <c r="B9" s="21" t="s">
        <v>20</v>
      </c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3"/>
      <c r="AH9" s="13" t="e">
        <f t="shared" ref="AH9:AH52" si="0">O9/L9</f>
        <v>#DIV/0!</v>
      </c>
    </row>
    <row r="10" spans="1:34" ht="22.5" customHeight="1" x14ac:dyDescent="0.25">
      <c r="A10" s="20"/>
      <c r="B10" s="4"/>
      <c r="C10" s="11">
        <v>733169</v>
      </c>
      <c r="D10" s="11">
        <v>0.77398774124455993</v>
      </c>
      <c r="E10" s="11">
        <v>701396</v>
      </c>
      <c r="F10" s="11">
        <v>0.95509744465379176</v>
      </c>
      <c r="G10" s="11">
        <v>687198</v>
      </c>
      <c r="H10" s="11">
        <v>0.91464451482483244</v>
      </c>
      <c r="I10" s="11">
        <v>607028</v>
      </c>
      <c r="J10" s="11"/>
      <c r="K10" s="11">
        <v>1.1290541811880939</v>
      </c>
      <c r="L10" s="11">
        <v>446297</v>
      </c>
      <c r="M10" s="11"/>
      <c r="N10" s="11">
        <v>0.90653347826195096</v>
      </c>
      <c r="O10" s="3">
        <v>403424</v>
      </c>
      <c r="P10" s="3"/>
      <c r="Q10" s="3">
        <v>0.88287054820830824</v>
      </c>
      <c r="R10" s="3">
        <v>385531</v>
      </c>
      <c r="S10" s="3"/>
      <c r="T10" s="3">
        <v>0.9369489481649993</v>
      </c>
      <c r="U10" s="3">
        <v>457832</v>
      </c>
      <c r="V10" s="3"/>
      <c r="W10" s="3">
        <v>1.2278271079961391</v>
      </c>
      <c r="X10" s="3">
        <v>511610</v>
      </c>
      <c r="Y10" s="3"/>
      <c r="Z10" s="3">
        <v>1.0510010292596084</v>
      </c>
      <c r="AA10" s="3">
        <v>531882</v>
      </c>
      <c r="AB10" s="3"/>
      <c r="AC10" s="3">
        <v>1.0649534247702084</v>
      </c>
      <c r="AD10" s="3">
        <v>572893</v>
      </c>
      <c r="AE10" s="3"/>
      <c r="AF10" s="3">
        <v>1.2097615840972393</v>
      </c>
      <c r="AG10" s="3">
        <v>738805</v>
      </c>
      <c r="AH10" s="13">
        <f>'2022'!D10/'2021'!AG10</f>
        <v>1.0581425409952558</v>
      </c>
    </row>
    <row r="11" spans="1:34" ht="22.5" customHeight="1" x14ac:dyDescent="0.25">
      <c r="A11" s="24" t="s">
        <v>18</v>
      </c>
      <c r="B11" s="25"/>
      <c r="C11" s="9">
        <f t="shared" ref="C11:AG11" si="1">SUM(C5:C8,C10)</f>
        <v>42159997</v>
      </c>
      <c r="D11" s="9"/>
      <c r="E11" s="9">
        <f>SUM(E5:E8,E10)</f>
        <v>41319355</v>
      </c>
      <c r="F11" s="9"/>
      <c r="G11" s="9">
        <f t="shared" si="1"/>
        <v>42965155</v>
      </c>
      <c r="H11" s="9"/>
      <c r="I11" s="9">
        <f t="shared" si="1"/>
        <v>40510833</v>
      </c>
      <c r="J11" s="9"/>
      <c r="K11" s="9"/>
      <c r="L11" s="9">
        <f t="shared" si="1"/>
        <v>37677640</v>
      </c>
      <c r="M11" s="9"/>
      <c r="N11" s="9"/>
      <c r="O11" s="9">
        <f t="shared" si="1"/>
        <v>33475394</v>
      </c>
      <c r="P11" s="9"/>
      <c r="Q11" s="9"/>
      <c r="R11" s="9">
        <f t="shared" si="1"/>
        <v>36017136</v>
      </c>
      <c r="S11" s="9"/>
      <c r="T11" s="9"/>
      <c r="U11" s="9">
        <f t="shared" si="1"/>
        <v>38340051</v>
      </c>
      <c r="V11" s="9"/>
      <c r="W11" s="9"/>
      <c r="X11" s="9">
        <f t="shared" si="1"/>
        <v>40040521</v>
      </c>
      <c r="Y11" s="9"/>
      <c r="Z11" s="9"/>
      <c r="AA11" s="9">
        <f t="shared" si="1"/>
        <v>43060175</v>
      </c>
      <c r="AB11" s="9"/>
      <c r="AC11" s="9"/>
      <c r="AD11" s="9">
        <f t="shared" si="1"/>
        <v>44657127</v>
      </c>
      <c r="AE11" s="9"/>
      <c r="AF11" s="9"/>
      <c r="AG11" s="9">
        <f t="shared" si="1"/>
        <v>49285522</v>
      </c>
      <c r="AH11" s="13">
        <f t="shared" si="0"/>
        <v>0.88846843910605866</v>
      </c>
    </row>
    <row r="12" spans="1:34" ht="22.5" customHeight="1" x14ac:dyDescent="0.25">
      <c r="A12" s="19" t="s">
        <v>36</v>
      </c>
      <c r="B12" s="21" t="s">
        <v>19</v>
      </c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3"/>
      <c r="AH12" s="13" t="e">
        <f t="shared" si="0"/>
        <v>#DIV/0!</v>
      </c>
    </row>
    <row r="13" spans="1:34" ht="22.5" customHeight="1" x14ac:dyDescent="0.25">
      <c r="A13" s="20"/>
      <c r="B13" s="5" t="s">
        <v>14</v>
      </c>
      <c r="C13" s="11"/>
      <c r="D13" s="11"/>
      <c r="E13" s="11"/>
      <c r="F13" s="11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3" t="e">
        <f t="shared" si="0"/>
        <v>#DIV/0!</v>
      </c>
    </row>
    <row r="14" spans="1:34" ht="22.5" customHeight="1" x14ac:dyDescent="0.25">
      <c r="A14" s="20"/>
      <c r="B14" s="5" t="s">
        <v>15</v>
      </c>
      <c r="C14" s="11"/>
      <c r="D14" s="11"/>
      <c r="E14" s="11"/>
      <c r="F14" s="11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3" t="e">
        <f t="shared" si="0"/>
        <v>#DIV/0!</v>
      </c>
    </row>
    <row r="15" spans="1:34" ht="22.5" customHeight="1" x14ac:dyDescent="0.25">
      <c r="A15" s="20"/>
      <c r="B15" s="5" t="s">
        <v>16</v>
      </c>
      <c r="C15" s="11">
        <v>15145</v>
      </c>
      <c r="D15" s="11">
        <v>0.87574576032320195</v>
      </c>
      <c r="E15" s="11">
        <v>14540</v>
      </c>
      <c r="F15" s="11">
        <v>0.66516468190108358</v>
      </c>
      <c r="G15" s="11">
        <v>14580</v>
      </c>
      <c r="H15" s="11">
        <v>1.2387096774193549</v>
      </c>
      <c r="I15" s="11">
        <v>15280</v>
      </c>
      <c r="J15" s="11"/>
      <c r="K15" s="11">
        <v>0.7578125</v>
      </c>
      <c r="L15" s="3">
        <v>6460</v>
      </c>
      <c r="M15" s="3"/>
      <c r="N15" s="3">
        <v>0.51589347079037806</v>
      </c>
      <c r="O15" s="15">
        <v>7350</v>
      </c>
      <c r="P15" s="15"/>
      <c r="Q15" s="15">
        <v>1.1520399666944212</v>
      </c>
      <c r="R15" s="3">
        <v>4480</v>
      </c>
      <c r="S15" s="3"/>
      <c r="T15" s="3">
        <v>1.2493495229835212</v>
      </c>
      <c r="U15" s="3">
        <v>8573</v>
      </c>
      <c r="V15" s="3"/>
      <c r="W15" s="3">
        <v>1.398125650815689</v>
      </c>
      <c r="X15" s="3">
        <v>11897</v>
      </c>
      <c r="Y15" s="3"/>
      <c r="Z15" s="3">
        <v>1.0688513737173122</v>
      </c>
      <c r="AA15" s="3">
        <v>12560</v>
      </c>
      <c r="AB15" s="3"/>
      <c r="AC15" s="3">
        <v>1.6142768659027562</v>
      </c>
      <c r="AD15" s="3">
        <v>13030</v>
      </c>
      <c r="AE15" s="3"/>
      <c r="AF15" s="3">
        <v>0.92729016786570739</v>
      </c>
      <c r="AG15" s="3">
        <v>14530</v>
      </c>
      <c r="AH15" s="13">
        <f>AA15/X15</f>
        <v>1.055728334874338</v>
      </c>
    </row>
    <row r="16" spans="1:34" ht="22.5" customHeight="1" x14ac:dyDescent="0.25">
      <c r="A16" s="20"/>
      <c r="B16" s="5" t="s">
        <v>17</v>
      </c>
      <c r="C16" s="11"/>
      <c r="D16" s="11"/>
      <c r="E16" s="11"/>
      <c r="F16" s="11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3" t="e">
        <f t="shared" si="0"/>
        <v>#DIV/0!</v>
      </c>
    </row>
    <row r="17" spans="1:34" ht="22.5" customHeight="1" x14ac:dyDescent="0.25">
      <c r="A17" s="20"/>
      <c r="B17" s="21" t="s">
        <v>20</v>
      </c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3"/>
      <c r="AH17" s="13" t="e">
        <f t="shared" si="0"/>
        <v>#DIV/0!</v>
      </c>
    </row>
    <row r="18" spans="1:34" ht="22.5" customHeight="1" x14ac:dyDescent="0.25">
      <c r="A18" s="20"/>
      <c r="B18" s="4"/>
      <c r="C18" s="11"/>
      <c r="D18" s="11"/>
      <c r="E18" s="11"/>
      <c r="F18" s="11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3" t="e">
        <f t="shared" si="0"/>
        <v>#DIV/0!</v>
      </c>
    </row>
    <row r="19" spans="1:34" ht="22.5" customHeight="1" x14ac:dyDescent="0.25">
      <c r="A19" s="24" t="s">
        <v>18</v>
      </c>
      <c r="B19" s="25"/>
      <c r="C19" s="9">
        <f t="shared" ref="C19:AG19" si="2">SUM(C13:C16,C18)</f>
        <v>15145</v>
      </c>
      <c r="D19" s="9"/>
      <c r="E19" s="9">
        <f t="shared" si="2"/>
        <v>14540</v>
      </c>
      <c r="F19" s="9"/>
      <c r="G19" s="9">
        <f t="shared" si="2"/>
        <v>14580</v>
      </c>
      <c r="H19" s="9"/>
      <c r="I19" s="9">
        <f t="shared" si="2"/>
        <v>15280</v>
      </c>
      <c r="J19" s="9"/>
      <c r="K19" s="9"/>
      <c r="L19" s="9">
        <f t="shared" si="2"/>
        <v>6460</v>
      </c>
      <c r="M19" s="9"/>
      <c r="N19" s="9"/>
      <c r="O19" s="9">
        <f t="shared" si="2"/>
        <v>7350</v>
      </c>
      <c r="P19" s="9"/>
      <c r="Q19" s="9"/>
      <c r="R19" s="9">
        <f t="shared" si="2"/>
        <v>4480</v>
      </c>
      <c r="S19" s="9"/>
      <c r="T19" s="9"/>
      <c r="U19" s="9">
        <f t="shared" si="2"/>
        <v>8573</v>
      </c>
      <c r="V19" s="9"/>
      <c r="W19" s="9"/>
      <c r="X19" s="9">
        <f t="shared" si="2"/>
        <v>11897</v>
      </c>
      <c r="Y19" s="9"/>
      <c r="Z19" s="9"/>
      <c r="AA19" s="9">
        <f t="shared" si="2"/>
        <v>12560</v>
      </c>
      <c r="AB19" s="9"/>
      <c r="AC19" s="9"/>
      <c r="AD19" s="9">
        <f t="shared" si="2"/>
        <v>13030</v>
      </c>
      <c r="AE19" s="9"/>
      <c r="AF19" s="9"/>
      <c r="AG19" s="9">
        <f t="shared" si="2"/>
        <v>14530</v>
      </c>
      <c r="AH19" s="13">
        <f t="shared" si="0"/>
        <v>1.1377708978328174</v>
      </c>
    </row>
    <row r="20" spans="1:34" ht="22.5" customHeight="1" x14ac:dyDescent="0.25">
      <c r="A20" s="19" t="s">
        <v>33</v>
      </c>
      <c r="B20" s="21" t="s">
        <v>19</v>
      </c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3"/>
      <c r="AH20" s="13" t="e">
        <f t="shared" si="0"/>
        <v>#DIV/0!</v>
      </c>
    </row>
    <row r="21" spans="1:34" ht="22.5" customHeight="1" x14ac:dyDescent="0.25">
      <c r="A21" s="20"/>
      <c r="B21" s="5" t="s">
        <v>14</v>
      </c>
      <c r="C21" s="11"/>
      <c r="D21" s="11"/>
      <c r="E21" s="11"/>
      <c r="F21" s="11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3" t="e">
        <f t="shared" si="0"/>
        <v>#DIV/0!</v>
      </c>
    </row>
    <row r="22" spans="1:34" ht="22.5" customHeight="1" x14ac:dyDescent="0.25">
      <c r="A22" s="20"/>
      <c r="B22" s="5" t="s">
        <v>15</v>
      </c>
      <c r="C22" s="11"/>
      <c r="D22" s="11"/>
      <c r="E22" s="11"/>
      <c r="F22" s="11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3" t="e">
        <f t="shared" si="0"/>
        <v>#DIV/0!</v>
      </c>
    </row>
    <row r="23" spans="1:34" ht="22.5" customHeight="1" x14ac:dyDescent="0.25">
      <c r="A23" s="20"/>
      <c r="B23" s="5" t="s">
        <v>16</v>
      </c>
      <c r="C23" s="11">
        <v>65463</v>
      </c>
      <c r="D23" s="11">
        <v>0.78844937144114657</v>
      </c>
      <c r="E23" s="11">
        <v>70820</v>
      </c>
      <c r="F23" s="11">
        <v>1.1633667684256432</v>
      </c>
      <c r="G23" s="11">
        <v>294375</v>
      </c>
      <c r="H23" s="11">
        <v>0.87210976158344578</v>
      </c>
      <c r="I23" s="11">
        <v>176696</v>
      </c>
      <c r="J23" s="11"/>
      <c r="K23" s="11">
        <v>0.90460961812898677</v>
      </c>
      <c r="L23" s="3">
        <v>124206</v>
      </c>
      <c r="M23" s="3"/>
      <c r="N23" s="3">
        <v>0.79024195541025977</v>
      </c>
      <c r="O23" s="3">
        <v>117701</v>
      </c>
      <c r="P23" s="3"/>
      <c r="Q23" s="3">
        <v>1.0589989657743464</v>
      </c>
      <c r="R23" s="3">
        <v>73042</v>
      </c>
      <c r="S23" s="3"/>
      <c r="T23" s="3">
        <v>0.83995003406768109</v>
      </c>
      <c r="U23" s="3">
        <v>45601</v>
      </c>
      <c r="V23" s="3"/>
      <c r="W23" s="3">
        <v>1.1025876754184354</v>
      </c>
      <c r="X23" s="3">
        <v>59896</v>
      </c>
      <c r="Y23" s="3"/>
      <c r="Z23" s="3">
        <v>1.4417441204600632</v>
      </c>
      <c r="AA23" s="3">
        <v>72941</v>
      </c>
      <c r="AB23" s="3"/>
      <c r="AC23" s="3">
        <v>1.0956625276407552</v>
      </c>
      <c r="AD23" s="3">
        <v>90282</v>
      </c>
      <c r="AE23" s="3"/>
      <c r="AF23" s="3">
        <v>1.1630390908808643</v>
      </c>
      <c r="AG23" s="3">
        <v>90812</v>
      </c>
      <c r="AH23" s="13">
        <f t="shared" ref="AH23:AH24" si="3">AA23/X23</f>
        <v>1.217794176572726</v>
      </c>
    </row>
    <row r="24" spans="1:34" ht="22.5" customHeight="1" x14ac:dyDescent="0.25">
      <c r="A24" s="20"/>
      <c r="B24" s="5" t="s">
        <v>17</v>
      </c>
      <c r="C24" s="11">
        <v>301</v>
      </c>
      <c r="D24" s="11">
        <v>0.90932982917214189</v>
      </c>
      <c r="E24" s="11">
        <v>301</v>
      </c>
      <c r="F24" s="11">
        <v>0.99710982658959535</v>
      </c>
      <c r="G24" s="11">
        <v>301</v>
      </c>
      <c r="H24" s="11">
        <v>0.92608695652173911</v>
      </c>
      <c r="I24" s="11">
        <v>301</v>
      </c>
      <c r="J24" s="11"/>
      <c r="K24" s="11">
        <v>0.95774647887323938</v>
      </c>
      <c r="L24" s="3">
        <v>301</v>
      </c>
      <c r="M24" s="3"/>
      <c r="N24" s="3">
        <v>0.89379084967320266</v>
      </c>
      <c r="O24" s="3">
        <v>301</v>
      </c>
      <c r="P24" s="3"/>
      <c r="Q24" s="3">
        <v>1.1023765996343693</v>
      </c>
      <c r="R24" s="3">
        <v>301</v>
      </c>
      <c r="S24" s="3"/>
      <c r="T24" s="3">
        <v>1.066334991708126</v>
      </c>
      <c r="U24" s="11">
        <v>301</v>
      </c>
      <c r="V24" s="11"/>
      <c r="W24" s="11">
        <v>1.0653188180404354</v>
      </c>
      <c r="X24" s="11">
        <v>301</v>
      </c>
      <c r="Y24" s="11"/>
      <c r="Z24" s="11">
        <v>1.0978102189781023</v>
      </c>
      <c r="AA24" s="11">
        <v>301</v>
      </c>
      <c r="AB24" s="11"/>
      <c r="AC24" s="11">
        <v>1.0452127659574468</v>
      </c>
      <c r="AD24" s="11">
        <v>301</v>
      </c>
      <c r="AE24" s="11"/>
      <c r="AF24" s="11">
        <v>1.0661577608142494</v>
      </c>
      <c r="AG24" s="11">
        <v>301</v>
      </c>
      <c r="AH24" s="13">
        <f t="shared" si="3"/>
        <v>1</v>
      </c>
    </row>
    <row r="25" spans="1:34" ht="22.5" customHeight="1" x14ac:dyDescent="0.25">
      <c r="A25" s="20"/>
      <c r="B25" s="21" t="s">
        <v>20</v>
      </c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3"/>
      <c r="AH25" s="13" t="e">
        <f t="shared" si="0"/>
        <v>#DIV/0!</v>
      </c>
    </row>
    <row r="26" spans="1:34" ht="22.5" customHeight="1" x14ac:dyDescent="0.25">
      <c r="A26" s="20"/>
      <c r="B26" s="4"/>
      <c r="C26" s="11"/>
      <c r="D26" s="11"/>
      <c r="E26" s="11"/>
      <c r="F26" s="11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3" t="e">
        <f t="shared" si="0"/>
        <v>#DIV/0!</v>
      </c>
    </row>
    <row r="27" spans="1:34" ht="22.5" customHeight="1" x14ac:dyDescent="0.25">
      <c r="A27" s="24" t="s">
        <v>18</v>
      </c>
      <c r="B27" s="25"/>
      <c r="C27" s="9">
        <f t="shared" ref="C27:AG27" si="4">SUM(C21:C24,C26)</f>
        <v>65764</v>
      </c>
      <c r="D27" s="9"/>
      <c r="E27" s="9">
        <f t="shared" si="4"/>
        <v>71121</v>
      </c>
      <c r="F27" s="9"/>
      <c r="G27" s="9">
        <f t="shared" si="4"/>
        <v>294676</v>
      </c>
      <c r="H27" s="9"/>
      <c r="I27" s="9">
        <f t="shared" si="4"/>
        <v>176997</v>
      </c>
      <c r="J27" s="9"/>
      <c r="K27" s="9"/>
      <c r="L27" s="9">
        <f t="shared" si="4"/>
        <v>124507</v>
      </c>
      <c r="M27" s="9"/>
      <c r="N27" s="9"/>
      <c r="O27" s="9">
        <f t="shared" si="4"/>
        <v>118002</v>
      </c>
      <c r="P27" s="9"/>
      <c r="Q27" s="9"/>
      <c r="R27" s="9">
        <f t="shared" si="4"/>
        <v>73343</v>
      </c>
      <c r="S27" s="9"/>
      <c r="T27" s="9"/>
      <c r="U27" s="9">
        <f t="shared" si="4"/>
        <v>45902</v>
      </c>
      <c r="V27" s="9"/>
      <c r="W27" s="9"/>
      <c r="X27" s="9">
        <f t="shared" si="4"/>
        <v>60197</v>
      </c>
      <c r="Y27" s="9"/>
      <c r="Z27" s="9"/>
      <c r="AA27" s="9">
        <f t="shared" si="4"/>
        <v>73242</v>
      </c>
      <c r="AB27" s="9"/>
      <c r="AC27" s="9"/>
      <c r="AD27" s="9">
        <f t="shared" si="4"/>
        <v>90583</v>
      </c>
      <c r="AE27" s="9"/>
      <c r="AF27" s="9"/>
      <c r="AG27" s="9">
        <f t="shared" si="4"/>
        <v>91113</v>
      </c>
      <c r="AH27" s="13">
        <f t="shared" si="0"/>
        <v>0.94775394154545523</v>
      </c>
    </row>
    <row r="28" spans="1:34" ht="22.5" customHeight="1" x14ac:dyDescent="0.25">
      <c r="A28" s="19" t="s">
        <v>34</v>
      </c>
      <c r="B28" s="21" t="s">
        <v>19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3"/>
      <c r="AH28" s="13" t="e">
        <f t="shared" si="0"/>
        <v>#DIV/0!</v>
      </c>
    </row>
    <row r="29" spans="1:34" ht="22.5" customHeight="1" x14ac:dyDescent="0.25">
      <c r="A29" s="20"/>
      <c r="B29" s="5" t="s">
        <v>14</v>
      </c>
      <c r="C29" s="11"/>
      <c r="D29" s="11"/>
      <c r="E29" s="11"/>
      <c r="F29" s="11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3" t="e">
        <f t="shared" si="0"/>
        <v>#DIV/0!</v>
      </c>
    </row>
    <row r="30" spans="1:34" ht="22.5" customHeight="1" x14ac:dyDescent="0.25">
      <c r="A30" s="20"/>
      <c r="B30" s="5" t="s">
        <v>15</v>
      </c>
      <c r="C30" s="11"/>
      <c r="D30" s="11"/>
      <c r="E30" s="11"/>
      <c r="F30" s="11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3" t="e">
        <f t="shared" si="0"/>
        <v>#DIV/0!</v>
      </c>
    </row>
    <row r="31" spans="1:34" ht="22.5" customHeight="1" x14ac:dyDescent="0.25">
      <c r="A31" s="20"/>
      <c r="B31" s="5" t="s">
        <v>16</v>
      </c>
      <c r="C31" s="11">
        <v>3060</v>
      </c>
      <c r="D31" s="11">
        <v>0.91899251191286591</v>
      </c>
      <c r="E31" s="11"/>
      <c r="F31" s="11">
        <v>0.92333333333333334</v>
      </c>
      <c r="G31" s="11"/>
      <c r="H31" s="11"/>
      <c r="I31" s="11"/>
      <c r="J31" s="11"/>
      <c r="K31" s="11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13" t="e">
        <f t="shared" si="0"/>
        <v>#DIV/0!</v>
      </c>
    </row>
    <row r="32" spans="1:34" ht="22.5" customHeight="1" x14ac:dyDescent="0.25">
      <c r="A32" s="20"/>
      <c r="B32" s="5" t="s">
        <v>17</v>
      </c>
      <c r="C32" s="11">
        <v>1635</v>
      </c>
      <c r="D32" s="11">
        <v>0.66681015927679721</v>
      </c>
      <c r="E32" s="11">
        <v>6973</v>
      </c>
      <c r="F32" s="11">
        <v>1.3311814073595869</v>
      </c>
      <c r="G32" s="11">
        <v>2833</v>
      </c>
      <c r="H32" s="11">
        <v>0.68622696411251216</v>
      </c>
      <c r="I32" s="11">
        <v>2000</v>
      </c>
      <c r="J32" s="11"/>
      <c r="K32" s="11">
        <v>0.53144876325088342</v>
      </c>
      <c r="L32" s="3">
        <v>909</v>
      </c>
      <c r="M32" s="3"/>
      <c r="N32" s="3">
        <v>0.47473404255319152</v>
      </c>
      <c r="O32" s="3">
        <v>440</v>
      </c>
      <c r="P32" s="3"/>
      <c r="Q32" s="3">
        <v>1.0980392156862746</v>
      </c>
      <c r="R32" s="3">
        <v>337</v>
      </c>
      <c r="S32" s="3"/>
      <c r="T32" s="3">
        <v>1.864795918367347</v>
      </c>
      <c r="U32" s="11">
        <v>324</v>
      </c>
      <c r="V32" s="11"/>
      <c r="W32" s="11">
        <v>1.6238030095759235</v>
      </c>
      <c r="X32" s="11">
        <v>975</v>
      </c>
      <c r="Y32" s="11"/>
      <c r="Z32" s="11">
        <v>0.14658803706823925</v>
      </c>
      <c r="AA32" s="11">
        <v>1602</v>
      </c>
      <c r="AB32" s="11"/>
      <c r="AC32" s="11">
        <v>39.0632183908046</v>
      </c>
      <c r="AD32" s="11">
        <v>2096</v>
      </c>
      <c r="AE32" s="11"/>
      <c r="AF32" s="11">
        <v>0.61365308224216564</v>
      </c>
      <c r="AG32" s="11">
        <v>3982</v>
      </c>
      <c r="AH32" s="13">
        <f>AA32/X32</f>
        <v>1.6430769230769231</v>
      </c>
    </row>
    <row r="33" spans="1:34" ht="22.5" customHeight="1" x14ac:dyDescent="0.25">
      <c r="A33" s="20"/>
      <c r="B33" s="21" t="s">
        <v>20</v>
      </c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22"/>
      <c r="AF33" s="22"/>
      <c r="AG33" s="23"/>
      <c r="AH33" s="13" t="e">
        <f t="shared" si="0"/>
        <v>#DIV/0!</v>
      </c>
    </row>
    <row r="34" spans="1:34" ht="22.5" customHeight="1" x14ac:dyDescent="0.25">
      <c r="A34" s="20"/>
      <c r="B34" s="4"/>
      <c r="C34" s="11"/>
      <c r="D34" s="11"/>
      <c r="E34" s="11"/>
      <c r="F34" s="11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3" t="e">
        <f t="shared" si="0"/>
        <v>#DIV/0!</v>
      </c>
    </row>
    <row r="35" spans="1:34" ht="22.5" customHeight="1" x14ac:dyDescent="0.25">
      <c r="A35" s="24" t="s">
        <v>18</v>
      </c>
      <c r="B35" s="25"/>
      <c r="C35" s="9">
        <f t="shared" ref="C35:AG35" si="5">SUM(C29:C32,C34)</f>
        <v>4695</v>
      </c>
      <c r="D35" s="9"/>
      <c r="E35" s="9">
        <f t="shared" si="5"/>
        <v>6973</v>
      </c>
      <c r="F35" s="9"/>
      <c r="G35" s="9">
        <f t="shared" si="5"/>
        <v>2833</v>
      </c>
      <c r="H35" s="9"/>
      <c r="I35" s="9">
        <f t="shared" si="5"/>
        <v>2000</v>
      </c>
      <c r="J35" s="9"/>
      <c r="K35" s="9"/>
      <c r="L35" s="9">
        <f t="shared" si="5"/>
        <v>909</v>
      </c>
      <c r="M35" s="9"/>
      <c r="N35" s="9"/>
      <c r="O35" s="9">
        <f t="shared" si="5"/>
        <v>440</v>
      </c>
      <c r="P35" s="9"/>
      <c r="Q35" s="9"/>
      <c r="R35" s="9">
        <f t="shared" si="5"/>
        <v>337</v>
      </c>
      <c r="S35" s="9"/>
      <c r="T35" s="9"/>
      <c r="U35" s="9">
        <f t="shared" si="5"/>
        <v>324</v>
      </c>
      <c r="V35" s="9"/>
      <c r="W35" s="9"/>
      <c r="X35" s="9">
        <f t="shared" si="5"/>
        <v>975</v>
      </c>
      <c r="Y35" s="9"/>
      <c r="Z35" s="9"/>
      <c r="AA35" s="9">
        <f t="shared" si="5"/>
        <v>1602</v>
      </c>
      <c r="AB35" s="9"/>
      <c r="AC35" s="9"/>
      <c r="AD35" s="9">
        <f t="shared" si="5"/>
        <v>2096</v>
      </c>
      <c r="AE35" s="9"/>
      <c r="AF35" s="9"/>
      <c r="AG35" s="9">
        <f t="shared" si="5"/>
        <v>3982</v>
      </c>
      <c r="AH35" s="13">
        <f t="shared" si="0"/>
        <v>0.48404840484048406</v>
      </c>
    </row>
    <row r="36" spans="1:34" ht="22.5" customHeight="1" x14ac:dyDescent="0.25">
      <c r="A36" s="19" t="s">
        <v>37</v>
      </c>
      <c r="B36" s="21" t="s">
        <v>19</v>
      </c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23"/>
      <c r="AH36" s="13" t="e">
        <f t="shared" si="0"/>
        <v>#DIV/0!</v>
      </c>
    </row>
    <row r="37" spans="1:34" ht="22.5" customHeight="1" x14ac:dyDescent="0.25">
      <c r="A37" s="20"/>
      <c r="B37" s="5" t="s">
        <v>14</v>
      </c>
      <c r="C37" s="11"/>
      <c r="D37" s="11"/>
      <c r="E37" s="11"/>
      <c r="F37" s="11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3" t="e">
        <f t="shared" si="0"/>
        <v>#DIV/0!</v>
      </c>
    </row>
    <row r="38" spans="1:34" ht="22.5" customHeight="1" x14ac:dyDescent="0.25">
      <c r="A38" s="20"/>
      <c r="B38" s="5" t="s">
        <v>15</v>
      </c>
      <c r="C38" s="11"/>
      <c r="D38" s="11"/>
      <c r="E38" s="11"/>
      <c r="F38" s="11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3" t="e">
        <f t="shared" si="0"/>
        <v>#DIV/0!</v>
      </c>
    </row>
    <row r="39" spans="1:34" ht="22.5" customHeight="1" x14ac:dyDescent="0.25">
      <c r="A39" s="20"/>
      <c r="B39" s="5" t="s">
        <v>16</v>
      </c>
      <c r="C39" s="11">
        <v>2627</v>
      </c>
      <c r="D39" s="11">
        <v>0</v>
      </c>
      <c r="E39" s="11">
        <v>1649</v>
      </c>
      <c r="F39" s="11">
        <v>1.0043196544276458</v>
      </c>
      <c r="G39" s="11">
        <v>1942</v>
      </c>
      <c r="H39" s="11">
        <v>0.62688172043010748</v>
      </c>
      <c r="I39" s="11">
        <v>441</v>
      </c>
      <c r="J39" s="11"/>
      <c r="K39" s="11">
        <v>0.41252144082332759</v>
      </c>
      <c r="L39" s="3">
        <v>654</v>
      </c>
      <c r="M39" s="3"/>
      <c r="N39" s="3">
        <v>0.33264033264033266</v>
      </c>
      <c r="O39" s="3">
        <v>57</v>
      </c>
      <c r="P39" s="3"/>
      <c r="Q39" s="3">
        <v>1.0562499999999999</v>
      </c>
      <c r="R39" s="3">
        <v>81</v>
      </c>
      <c r="S39" s="3"/>
      <c r="T39" s="3">
        <v>0.92307692307692313</v>
      </c>
      <c r="U39" s="3">
        <v>138</v>
      </c>
      <c r="V39" s="3"/>
      <c r="W39" s="3">
        <v>2.0833333333333335</v>
      </c>
      <c r="X39" s="3">
        <v>639</v>
      </c>
      <c r="Y39" s="3"/>
      <c r="Z39" s="3">
        <v>1.8984615384615384</v>
      </c>
      <c r="AA39" s="3">
        <v>721</v>
      </c>
      <c r="AB39" s="3"/>
      <c r="AC39" s="3">
        <v>1.2350081037277147</v>
      </c>
      <c r="AD39" s="3">
        <v>783</v>
      </c>
      <c r="AE39" s="3"/>
      <c r="AF39" s="3">
        <v>2.5118110236220472</v>
      </c>
      <c r="AG39" s="3">
        <v>1266</v>
      </c>
      <c r="AH39" s="13">
        <f>AA39/X39</f>
        <v>1.1283255086071988</v>
      </c>
    </row>
    <row r="40" spans="1:34" ht="22.5" customHeight="1" x14ac:dyDescent="0.25">
      <c r="A40" s="20"/>
      <c r="B40" s="5" t="s">
        <v>17</v>
      </c>
      <c r="C40" s="11"/>
      <c r="D40" s="11"/>
      <c r="E40" s="11"/>
      <c r="F40" s="11"/>
      <c r="G40" s="11"/>
      <c r="H40" s="11"/>
      <c r="I40" s="11"/>
      <c r="J40" s="11"/>
      <c r="K40" s="11"/>
      <c r="L40" s="3"/>
      <c r="M40" s="3"/>
      <c r="N40" s="3"/>
      <c r="O40" s="3"/>
      <c r="P40" s="3"/>
      <c r="Q40" s="3"/>
      <c r="R40" s="3"/>
      <c r="S40" s="3"/>
      <c r="T40" s="3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3" t="e">
        <f t="shared" si="0"/>
        <v>#DIV/0!</v>
      </c>
    </row>
    <row r="41" spans="1:34" ht="22.5" customHeight="1" x14ac:dyDescent="0.25">
      <c r="A41" s="20"/>
      <c r="B41" s="21" t="s">
        <v>20</v>
      </c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3"/>
      <c r="AH41" s="13" t="e">
        <f t="shared" si="0"/>
        <v>#DIV/0!</v>
      </c>
    </row>
    <row r="42" spans="1:34" ht="22.5" customHeight="1" x14ac:dyDescent="0.25">
      <c r="A42" s="20"/>
      <c r="B42" s="4"/>
      <c r="C42" s="11"/>
      <c r="D42" s="11"/>
      <c r="E42" s="11"/>
      <c r="F42" s="11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3" t="e">
        <f t="shared" si="0"/>
        <v>#DIV/0!</v>
      </c>
    </row>
    <row r="43" spans="1:34" ht="22.5" customHeight="1" x14ac:dyDescent="0.25">
      <c r="A43" s="24" t="s">
        <v>18</v>
      </c>
      <c r="B43" s="25"/>
      <c r="C43" s="9">
        <f t="shared" ref="C43:AG43" si="6">SUM(C37:C40,C42)</f>
        <v>2627</v>
      </c>
      <c r="D43" s="9"/>
      <c r="E43" s="9">
        <f t="shared" si="6"/>
        <v>1649</v>
      </c>
      <c r="F43" s="9"/>
      <c r="G43" s="9">
        <f t="shared" si="6"/>
        <v>1942</v>
      </c>
      <c r="H43" s="9"/>
      <c r="I43" s="9">
        <f t="shared" si="6"/>
        <v>441</v>
      </c>
      <c r="J43" s="9"/>
      <c r="K43" s="9"/>
      <c r="L43" s="9">
        <f t="shared" si="6"/>
        <v>654</v>
      </c>
      <c r="M43" s="9"/>
      <c r="N43" s="9"/>
      <c r="O43" s="9">
        <f t="shared" si="6"/>
        <v>57</v>
      </c>
      <c r="P43" s="9"/>
      <c r="Q43" s="9"/>
      <c r="R43" s="9">
        <f t="shared" si="6"/>
        <v>81</v>
      </c>
      <c r="S43" s="9"/>
      <c r="T43" s="9"/>
      <c r="U43" s="9">
        <f t="shared" si="6"/>
        <v>138</v>
      </c>
      <c r="V43" s="9"/>
      <c r="W43" s="9"/>
      <c r="X43" s="9">
        <f t="shared" si="6"/>
        <v>639</v>
      </c>
      <c r="Y43" s="9"/>
      <c r="Z43" s="9"/>
      <c r="AA43" s="9">
        <f t="shared" si="6"/>
        <v>721</v>
      </c>
      <c r="AB43" s="9"/>
      <c r="AC43" s="9"/>
      <c r="AD43" s="9">
        <f t="shared" si="6"/>
        <v>783</v>
      </c>
      <c r="AE43" s="9"/>
      <c r="AF43" s="9"/>
      <c r="AG43" s="9">
        <f t="shared" si="6"/>
        <v>1266</v>
      </c>
      <c r="AH43" s="13">
        <f t="shared" si="0"/>
        <v>8.7155963302752298E-2</v>
      </c>
    </row>
    <row r="44" spans="1:34" ht="22.5" customHeight="1" x14ac:dyDescent="0.25">
      <c r="A44" s="19" t="s">
        <v>39</v>
      </c>
      <c r="B44" s="21" t="s">
        <v>19</v>
      </c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3"/>
      <c r="AH44" s="13" t="e">
        <f t="shared" si="0"/>
        <v>#DIV/0!</v>
      </c>
    </row>
    <row r="45" spans="1:34" ht="22.5" customHeight="1" x14ac:dyDescent="0.25">
      <c r="A45" s="20"/>
      <c r="B45" s="5" t="s">
        <v>14</v>
      </c>
      <c r="C45" s="11"/>
      <c r="D45" s="11"/>
      <c r="E45" s="11"/>
      <c r="F45" s="11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3" t="e">
        <f t="shared" si="0"/>
        <v>#DIV/0!</v>
      </c>
    </row>
    <row r="46" spans="1:34" ht="22.5" customHeight="1" x14ac:dyDescent="0.25">
      <c r="A46" s="20"/>
      <c r="B46" s="5" t="s">
        <v>15</v>
      </c>
      <c r="C46" s="11"/>
      <c r="D46" s="11"/>
      <c r="E46" s="11"/>
      <c r="F46" s="11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3" t="e">
        <f t="shared" si="0"/>
        <v>#DIV/0!</v>
      </c>
    </row>
    <row r="47" spans="1:34" ht="22.5" customHeight="1" x14ac:dyDescent="0.25">
      <c r="A47" s="20"/>
      <c r="B47" s="5" t="s">
        <v>16</v>
      </c>
      <c r="C47" s="11"/>
      <c r="D47" s="11">
        <v>0</v>
      </c>
      <c r="E47" s="11">
        <v>3060</v>
      </c>
      <c r="F47" s="11"/>
      <c r="G47" s="11">
        <v>3032</v>
      </c>
      <c r="H47" s="11">
        <f>G47/E47</f>
        <v>0.99084967320261441</v>
      </c>
      <c r="I47" s="11">
        <v>2275</v>
      </c>
      <c r="J47" s="11"/>
      <c r="K47" s="11">
        <f>I47/G47</f>
        <v>0.75032981530343013</v>
      </c>
      <c r="L47" s="3">
        <v>1048</v>
      </c>
      <c r="M47" s="3"/>
      <c r="N47" s="3"/>
      <c r="O47" s="3">
        <v>275</v>
      </c>
      <c r="P47" s="3"/>
      <c r="Q47" s="3">
        <f>O47/L47</f>
        <v>0.26240458015267176</v>
      </c>
      <c r="R47" s="3">
        <v>165</v>
      </c>
      <c r="S47" s="3"/>
      <c r="T47" s="3">
        <f>R47/O47</f>
        <v>0.6</v>
      </c>
      <c r="U47" s="3">
        <v>481</v>
      </c>
      <c r="V47" s="3"/>
      <c r="W47" s="3">
        <f>U47/R47</f>
        <v>2.915151515151515</v>
      </c>
      <c r="X47" s="3">
        <v>2113</v>
      </c>
      <c r="Y47" s="3"/>
      <c r="Z47" s="3">
        <f>X47/U47</f>
        <v>4.3929313929313931</v>
      </c>
      <c r="AA47" s="3">
        <v>1753</v>
      </c>
      <c r="AB47" s="3"/>
      <c r="AC47" s="3">
        <f>AA47/X47</f>
        <v>0.8296261239943209</v>
      </c>
      <c r="AD47" s="3">
        <v>2782</v>
      </c>
      <c r="AE47" s="3"/>
      <c r="AF47" s="3">
        <f>AD47/AA47</f>
        <v>1.5869937250427839</v>
      </c>
      <c r="AG47" s="3">
        <v>3066</v>
      </c>
      <c r="AH47" s="13">
        <f>AA47/X47</f>
        <v>0.8296261239943209</v>
      </c>
    </row>
    <row r="48" spans="1:34" ht="22.5" customHeight="1" x14ac:dyDescent="0.25">
      <c r="A48" s="20"/>
      <c r="B48" s="5" t="s">
        <v>17</v>
      </c>
      <c r="C48" s="11"/>
      <c r="D48" s="11"/>
      <c r="E48" s="11"/>
      <c r="F48" s="11"/>
      <c r="G48" s="11"/>
      <c r="H48" s="11"/>
      <c r="I48" s="11"/>
      <c r="J48" s="11"/>
      <c r="K48" s="11"/>
      <c r="L48" s="3"/>
      <c r="M48" s="3"/>
      <c r="N48" s="3"/>
      <c r="O48" s="3"/>
      <c r="P48" s="3"/>
      <c r="Q48" s="3"/>
      <c r="R48" s="3"/>
      <c r="S48" s="3"/>
      <c r="T48" s="3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3" t="e">
        <f t="shared" si="0"/>
        <v>#DIV/0!</v>
      </c>
    </row>
    <row r="49" spans="1:34" ht="22.5" customHeight="1" x14ac:dyDescent="0.25">
      <c r="A49" s="20"/>
      <c r="B49" s="21" t="s">
        <v>20</v>
      </c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3"/>
      <c r="AH49" s="13" t="e">
        <f t="shared" si="0"/>
        <v>#DIV/0!</v>
      </c>
    </row>
    <row r="50" spans="1:34" ht="22.5" customHeight="1" x14ac:dyDescent="0.25">
      <c r="A50" s="20"/>
      <c r="B50" s="4"/>
      <c r="C50" s="11"/>
      <c r="D50" s="11"/>
      <c r="E50" s="11"/>
      <c r="F50" s="11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3" t="e">
        <f t="shared" si="0"/>
        <v>#DIV/0!</v>
      </c>
    </row>
    <row r="51" spans="1:34" ht="22.5" customHeight="1" x14ac:dyDescent="0.25">
      <c r="A51" s="24" t="s">
        <v>18</v>
      </c>
      <c r="B51" s="25"/>
      <c r="C51" s="9">
        <f t="shared" ref="C51" si="7">SUM(C45:C48,C50)</f>
        <v>0</v>
      </c>
      <c r="D51" s="9"/>
      <c r="E51" s="9">
        <f t="shared" ref="E51:I51" si="8">SUM(E45:E48,E50)</f>
        <v>3060</v>
      </c>
      <c r="F51" s="9"/>
      <c r="G51" s="9">
        <f t="shared" si="8"/>
        <v>3032</v>
      </c>
      <c r="H51" s="9"/>
      <c r="I51" s="9">
        <f t="shared" si="8"/>
        <v>2275</v>
      </c>
      <c r="J51" s="9"/>
      <c r="K51" s="9"/>
      <c r="L51" s="9">
        <f t="shared" ref="L51" si="9">SUM(L45:L48,L50)</f>
        <v>1048</v>
      </c>
      <c r="M51" s="9"/>
      <c r="N51" s="9"/>
      <c r="O51" s="9">
        <f t="shared" ref="O51" si="10">SUM(O45:O48,O50)</f>
        <v>275</v>
      </c>
      <c r="P51" s="9"/>
      <c r="Q51" s="9"/>
      <c r="R51" s="9">
        <f t="shared" ref="R51" si="11">SUM(R45:R48,R50)</f>
        <v>165</v>
      </c>
      <c r="S51" s="9"/>
      <c r="T51" s="9"/>
      <c r="U51" s="9">
        <f t="shared" ref="U51" si="12">SUM(U45:U48,U50)</f>
        <v>481</v>
      </c>
      <c r="V51" s="9"/>
      <c r="W51" s="9"/>
      <c r="X51" s="9">
        <f t="shared" ref="X51" si="13">SUM(X45:X48,X50)</f>
        <v>2113</v>
      </c>
      <c r="Y51" s="9"/>
      <c r="Z51" s="9"/>
      <c r="AA51" s="9">
        <f t="shared" ref="AA51" si="14">SUM(AA45:AA48,AA50)</f>
        <v>1753</v>
      </c>
      <c r="AB51" s="9"/>
      <c r="AC51" s="9"/>
      <c r="AD51" s="9">
        <f t="shared" ref="AD51" si="15">SUM(AD45:AD48,AD50)</f>
        <v>2782</v>
      </c>
      <c r="AE51" s="9"/>
      <c r="AF51" s="9"/>
      <c r="AG51" s="9">
        <f t="shared" ref="AG51" si="16">SUM(AG45:AG48,AG50)</f>
        <v>3066</v>
      </c>
      <c r="AH51" s="13">
        <f t="shared" si="0"/>
        <v>0.26240458015267176</v>
      </c>
    </row>
    <row r="52" spans="1:34" ht="22.5" customHeight="1" x14ac:dyDescent="0.25">
      <c r="A52" s="24" t="s">
        <v>30</v>
      </c>
      <c r="B52" s="25"/>
      <c r="C52" s="9">
        <f t="shared" ref="C52:D52" si="17">C11+C19+C27+C35+C43+C51</f>
        <v>42248228</v>
      </c>
      <c r="D52" s="9">
        <f t="shared" si="17"/>
        <v>0</v>
      </c>
      <c r="E52" s="9">
        <f>E11+E19+E27+E35+E43+E51</f>
        <v>41416698</v>
      </c>
      <c r="F52" s="9">
        <f t="shared" ref="F52:I52" si="18">F11+F19+F27+F35+F43+F51</f>
        <v>0</v>
      </c>
      <c r="G52" s="9">
        <f t="shared" si="18"/>
        <v>43282218</v>
      </c>
      <c r="H52" s="9">
        <f t="shared" si="18"/>
        <v>0</v>
      </c>
      <c r="I52" s="9">
        <f t="shared" si="18"/>
        <v>40707826</v>
      </c>
      <c r="J52" s="9">
        <f t="shared" ref="J52:AE52" si="19">J11+J19+J27+J35+J43</f>
        <v>0</v>
      </c>
      <c r="K52" s="9"/>
      <c r="L52" s="9">
        <f t="shared" ref="L52" si="20">L11+L19+L27+L35+L43+L51</f>
        <v>37811218</v>
      </c>
      <c r="M52" s="9">
        <f t="shared" si="19"/>
        <v>0</v>
      </c>
      <c r="N52" s="9"/>
      <c r="O52" s="9">
        <f t="shared" ref="O52" si="21">O11+O19+O27+O35+O43+O51</f>
        <v>33601518</v>
      </c>
      <c r="P52" s="9">
        <f t="shared" si="19"/>
        <v>0</v>
      </c>
      <c r="Q52" s="9"/>
      <c r="R52" s="9">
        <f t="shared" ref="R52" si="22">R11+R19+R27+R35+R43+R51</f>
        <v>36095542</v>
      </c>
      <c r="S52" s="9">
        <f t="shared" si="19"/>
        <v>0</v>
      </c>
      <c r="T52" s="9"/>
      <c r="U52" s="9">
        <f t="shared" ref="U52" si="23">U11+U19+U27+U35+U43+U51</f>
        <v>38395469</v>
      </c>
      <c r="V52" s="9">
        <f t="shared" si="19"/>
        <v>0</v>
      </c>
      <c r="W52" s="9"/>
      <c r="X52" s="9">
        <f t="shared" ref="X52" si="24">X11+X19+X27+X35+X43+X51</f>
        <v>40116342</v>
      </c>
      <c r="Y52" s="9">
        <f t="shared" si="19"/>
        <v>0</v>
      </c>
      <c r="Z52" s="9"/>
      <c r="AA52" s="9">
        <f t="shared" ref="AA52" si="25">AA11+AA19+AA27+AA35+AA43+AA51</f>
        <v>43150053</v>
      </c>
      <c r="AB52" s="9">
        <f t="shared" si="19"/>
        <v>0</v>
      </c>
      <c r="AC52" s="9"/>
      <c r="AD52" s="9">
        <f t="shared" ref="AD52" si="26">AD11+AD19+AD27+AD35+AD43+AD51</f>
        <v>44766401</v>
      </c>
      <c r="AE52" s="9">
        <f t="shared" si="19"/>
        <v>0</v>
      </c>
      <c r="AF52" s="9"/>
      <c r="AG52" s="9">
        <f t="shared" ref="AG52" si="27">AG11+AG19+AG27+AG35+AG43+AG51</f>
        <v>49399479</v>
      </c>
      <c r="AH52" s="13">
        <f t="shared" si="0"/>
        <v>0.88866531620324951</v>
      </c>
    </row>
    <row r="54" spans="1:34" ht="22.5" customHeight="1" x14ac:dyDescent="0.25">
      <c r="AA54" s="10"/>
      <c r="AB54" s="10"/>
      <c r="AC54" s="10"/>
    </row>
  </sheetData>
  <mergeCells count="26">
    <mergeCell ref="A2:AG2"/>
    <mergeCell ref="A4:A10"/>
    <mergeCell ref="B4:AG4"/>
    <mergeCell ref="B9:AG9"/>
    <mergeCell ref="A11:B11"/>
    <mergeCell ref="B44:AG44"/>
    <mergeCell ref="A12:A18"/>
    <mergeCell ref="B12:AG12"/>
    <mergeCell ref="B17:AG17"/>
    <mergeCell ref="B49:AG49"/>
    <mergeCell ref="A51:B51"/>
    <mergeCell ref="A52:B52"/>
    <mergeCell ref="A19:B19"/>
    <mergeCell ref="A20:A26"/>
    <mergeCell ref="B20:AG20"/>
    <mergeCell ref="B25:AG25"/>
    <mergeCell ref="A27:B27"/>
    <mergeCell ref="A28:A34"/>
    <mergeCell ref="B28:AG28"/>
    <mergeCell ref="B33:AG33"/>
    <mergeCell ref="A35:B35"/>
    <mergeCell ref="A36:A42"/>
    <mergeCell ref="B36:AG36"/>
    <mergeCell ref="B41:AG41"/>
    <mergeCell ref="A43:B43"/>
    <mergeCell ref="A44:A5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13</vt:i4>
      </vt:variant>
    </vt:vector>
  </HeadingPairs>
  <TitlesOfParts>
    <vt:vector size="13" baseType="lpstr">
      <vt:lpstr>2013</vt:lpstr>
      <vt:lpstr>2014</vt:lpstr>
      <vt:lpstr>2015 </vt:lpstr>
      <vt:lpstr>2016</vt:lpstr>
      <vt:lpstr>2017</vt:lpstr>
      <vt:lpstr>2018</vt:lpstr>
      <vt:lpstr>2019</vt:lpstr>
      <vt:lpstr>2020</vt:lpstr>
      <vt:lpstr>2021</vt:lpstr>
      <vt:lpstr>2022</vt:lpstr>
      <vt:lpstr>2023</vt:lpstr>
      <vt:lpstr>2024</vt:lpstr>
      <vt:lpstr>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Степанова Наталья Анатольевна</dc:creator>
  <cp:lastModifiedBy>Муравьёва Людмила Николаевна</cp:lastModifiedBy>
  <dcterms:created xsi:type="dcterms:W3CDTF">2013-11-13T16:10:49Z</dcterms:created>
  <dcterms:modified xsi:type="dcterms:W3CDTF">2025-01-17T12:13:52Z</dcterms:modified>
</cp:coreProperties>
</file>