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реализации\для сайта\_ТСО\по факту\"/>
    </mc:Choice>
  </mc:AlternateContent>
  <bookViews>
    <workbookView xWindow="12090" yWindow="360" windowWidth="12675" windowHeight="11850" firstSheet="8" activeTab="11"/>
  </bookViews>
  <sheets>
    <sheet name="2013" sheetId="8" state="hidden" r:id="rId1"/>
    <sheet name="2014" sheetId="6" state="hidden" r:id="rId2"/>
    <sheet name="2015 " sheetId="7" state="hidden" r:id="rId3"/>
    <sheet name="2016" sheetId="10" state="hidden" r:id="rId4"/>
    <sheet name="2017" sheetId="11" state="hidden" r:id="rId5"/>
    <sheet name="2018" sheetId="12" state="hidden" r:id="rId6"/>
    <sheet name="2019" sheetId="13" state="hidden" r:id="rId7"/>
    <sheet name="2020" sheetId="14" state="hidden" r:id="rId8"/>
    <sheet name="2021" sheetId="15" r:id="rId9"/>
    <sheet name="2022" sheetId="16" r:id="rId10"/>
    <sheet name="2023" sheetId="17" r:id="rId11"/>
    <sheet name="2024" sheetId="18" r:id="rId12"/>
  </sheets>
  <calcPr calcId="162913"/>
</workbook>
</file>

<file path=xl/calcChain.xml><?xml version="1.0" encoding="utf-8"?>
<calcChain xmlns="http://schemas.openxmlformats.org/spreadsheetml/2006/main">
  <c r="F6" i="18" l="1"/>
  <c r="F5" i="18"/>
  <c r="F11" i="18" l="1"/>
  <c r="F13" i="18" s="1"/>
  <c r="E11" i="18"/>
  <c r="E13" i="18" s="1"/>
  <c r="D11" i="18"/>
  <c r="D13" i="18" s="1"/>
  <c r="M11" i="18"/>
  <c r="M13" i="18" s="1"/>
  <c r="L11" i="18"/>
  <c r="L13" i="18" s="1"/>
  <c r="K11" i="18"/>
  <c r="K13" i="18" s="1"/>
  <c r="J11" i="18"/>
  <c r="J13" i="18" s="1"/>
  <c r="I11" i="18"/>
  <c r="I13" i="18" s="1"/>
  <c r="H11" i="18"/>
  <c r="H13" i="18" s="1"/>
  <c r="G11" i="18"/>
  <c r="G13" i="18" s="1"/>
  <c r="N11" i="18"/>
  <c r="N13" i="18" s="1"/>
  <c r="C11" i="18" l="1"/>
  <c r="C13" i="18" s="1"/>
  <c r="D13" i="17"/>
  <c r="E13" i="17"/>
  <c r="F13" i="17"/>
  <c r="G13" i="17"/>
  <c r="H13" i="17"/>
  <c r="I13" i="17"/>
  <c r="J13" i="17"/>
  <c r="K13" i="17"/>
  <c r="L13" i="17"/>
  <c r="M13" i="17"/>
  <c r="C13" i="17"/>
  <c r="F6" i="17" l="1"/>
  <c r="F5" i="17"/>
  <c r="F7" i="17"/>
  <c r="C11" i="17" l="1"/>
  <c r="AH10" i="15"/>
  <c r="AH8" i="15"/>
  <c r="AH7" i="15"/>
  <c r="AH6" i="15"/>
  <c r="AH5" i="15"/>
  <c r="N11" i="17"/>
  <c r="N13" i="17" s="1"/>
  <c r="M11" i="17"/>
  <c r="L11" i="17"/>
  <c r="K11" i="17"/>
  <c r="J11" i="17"/>
  <c r="I11" i="17"/>
  <c r="H11" i="17"/>
  <c r="G11" i="17"/>
  <c r="F11" i="17"/>
  <c r="E11" i="17"/>
  <c r="D11" i="17"/>
  <c r="W10" i="14" l="1"/>
  <c r="W8" i="14"/>
  <c r="W7" i="14"/>
  <c r="W6" i="14"/>
  <c r="W5" i="14"/>
  <c r="AR11" i="16"/>
  <c r="AR12" i="16" s="1"/>
  <c r="AN11" i="16"/>
  <c r="AN12" i="16" s="1"/>
  <c r="AJ11" i="16"/>
  <c r="AJ12" i="16" s="1"/>
  <c r="AF11" i="16"/>
  <c r="AF12" i="16" s="1"/>
  <c r="AB11" i="16"/>
  <c r="AB12" i="16" s="1"/>
  <c r="X11" i="16"/>
  <c r="X12" i="16" s="1"/>
  <c r="T11" i="16"/>
  <c r="T12" i="16" s="1"/>
  <c r="Q11" i="16"/>
  <c r="Q12" i="16" s="1"/>
  <c r="M11" i="16"/>
  <c r="M12" i="16" s="1"/>
  <c r="J11" i="16"/>
  <c r="J12" i="16" s="1"/>
  <c r="G11" i="16"/>
  <c r="G12" i="16" s="1"/>
  <c r="D11" i="16" l="1"/>
  <c r="D12" i="16" s="1"/>
  <c r="AG11" i="15"/>
  <c r="AG12" i="15"/>
  <c r="AD11" i="15"/>
  <c r="AD12" i="15"/>
  <c r="AA11" i="15"/>
  <c r="AA12" i="15"/>
  <c r="X11" i="15"/>
  <c r="X12" i="15"/>
  <c r="U11" i="15"/>
  <c r="U12" i="15"/>
  <c r="R11" i="15"/>
  <c r="R12" i="15"/>
  <c r="O11" i="15"/>
  <c r="O12" i="15"/>
  <c r="L11" i="15"/>
  <c r="L12" i="15"/>
  <c r="I11" i="15"/>
  <c r="I12" i="15"/>
  <c r="G11" i="15"/>
  <c r="G12" i="15"/>
  <c r="E11" i="15"/>
  <c r="E12" i="15"/>
  <c r="C11" i="15"/>
  <c r="C12" i="15"/>
  <c r="O10" i="13"/>
  <c r="O8" i="13"/>
  <c r="O7" i="13"/>
  <c r="O6" i="13"/>
  <c r="O5" i="13"/>
  <c r="Q6" i="13"/>
  <c r="Q7" i="13"/>
  <c r="Q8" i="13"/>
  <c r="Q10" i="13"/>
  <c r="Q5" i="13"/>
  <c r="V11" i="14"/>
  <c r="V12" i="14"/>
  <c r="T11" i="14"/>
  <c r="T12" i="14"/>
  <c r="R11" i="14"/>
  <c r="R12" i="14"/>
  <c r="P11" i="14"/>
  <c r="P12" i="14"/>
  <c r="N11" i="14"/>
  <c r="N12" i="14"/>
  <c r="L11" i="14"/>
  <c r="L12" i="14"/>
  <c r="J11" i="14"/>
  <c r="J12" i="14"/>
  <c r="H11" i="14"/>
  <c r="H12" i="14"/>
  <c r="F11" i="14"/>
  <c r="F12" i="14"/>
  <c r="E11" i="14"/>
  <c r="E12" i="14"/>
  <c r="D11" i="14"/>
  <c r="D12" i="14"/>
  <c r="C11" i="14"/>
  <c r="C12" i="14"/>
  <c r="N11" i="13"/>
  <c r="N12" i="13"/>
  <c r="M11" i="13"/>
  <c r="M12" i="13"/>
  <c r="L11" i="13"/>
  <c r="L12" i="13"/>
  <c r="K11" i="13"/>
  <c r="K12" i="13"/>
  <c r="J11" i="13"/>
  <c r="J12" i="13"/>
  <c r="I11" i="13"/>
  <c r="I12" i="13"/>
  <c r="H11" i="13"/>
  <c r="H12" i="13"/>
  <c r="G11" i="13"/>
  <c r="G12" i="13"/>
  <c r="F11" i="13"/>
  <c r="F12" i="13"/>
  <c r="E11" i="13"/>
  <c r="E12" i="13"/>
  <c r="D11" i="13"/>
  <c r="D12" i="13"/>
  <c r="C11" i="13"/>
  <c r="C12" i="13"/>
  <c r="N11" i="12"/>
  <c r="N12" i="12"/>
  <c r="M11" i="12"/>
  <c r="M12" i="12"/>
  <c r="L11" i="12"/>
  <c r="L12" i="12"/>
  <c r="K11" i="12"/>
  <c r="K12" i="12"/>
  <c r="J11" i="12"/>
  <c r="J12" i="12"/>
  <c r="I11" i="12"/>
  <c r="I12" i="12"/>
  <c r="H11" i="12"/>
  <c r="H12" i="12"/>
  <c r="G11" i="12"/>
  <c r="G12" i="12"/>
  <c r="F11" i="12"/>
  <c r="F12" i="12"/>
  <c r="E11" i="12"/>
  <c r="E12" i="12"/>
  <c r="D11" i="12"/>
  <c r="D12" i="12"/>
  <c r="C11" i="12"/>
  <c r="C12" i="12"/>
  <c r="M11" i="11"/>
  <c r="L11" i="11"/>
  <c r="K11" i="11"/>
  <c r="J11" i="11"/>
  <c r="J12" i="11"/>
  <c r="I11" i="11"/>
  <c r="I12" i="11"/>
  <c r="H11" i="11"/>
  <c r="H12" i="11"/>
  <c r="G11" i="11"/>
  <c r="G12" i="11"/>
  <c r="F11" i="11"/>
  <c r="E11" i="11"/>
  <c r="D11" i="11"/>
  <c r="C11" i="11"/>
  <c r="C12" i="11"/>
  <c r="N11" i="10"/>
  <c r="N12" i="11"/>
  <c r="M12" i="11"/>
  <c r="L12" i="11"/>
  <c r="K12" i="11"/>
  <c r="F12" i="11"/>
  <c r="E12" i="11"/>
  <c r="D12" i="11"/>
  <c r="J7" i="10"/>
  <c r="J5" i="10"/>
  <c r="J6" i="10"/>
  <c r="H11" i="10"/>
  <c r="D6" i="10"/>
  <c r="D5" i="10"/>
  <c r="C6" i="10"/>
  <c r="C5" i="10"/>
  <c r="N12" i="10"/>
  <c r="M11" i="10"/>
  <c r="M12" i="10"/>
  <c r="L11" i="10"/>
  <c r="L12" i="10"/>
  <c r="K11" i="10"/>
  <c r="K12" i="10"/>
  <c r="J11" i="10"/>
  <c r="J12" i="10"/>
  <c r="I11" i="10"/>
  <c r="I12" i="10"/>
  <c r="H12" i="10"/>
  <c r="G11" i="10"/>
  <c r="G12" i="10"/>
  <c r="F11" i="10"/>
  <c r="F12" i="10"/>
  <c r="E11" i="10"/>
  <c r="E12" i="10"/>
  <c r="D11" i="10"/>
  <c r="D12" i="10"/>
  <c r="C11" i="10"/>
  <c r="C12" i="10"/>
  <c r="N11" i="8"/>
  <c r="N12" i="8"/>
  <c r="M11" i="8"/>
  <c r="M12" i="8"/>
  <c r="L11" i="8"/>
  <c r="L12" i="8"/>
  <c r="K11" i="8"/>
  <c r="K12" i="8"/>
  <c r="J11" i="8"/>
  <c r="J12" i="8"/>
  <c r="I11" i="8"/>
  <c r="I12" i="8"/>
  <c r="H11" i="8"/>
  <c r="H12" i="8"/>
  <c r="G11" i="8"/>
  <c r="G12" i="8"/>
  <c r="F11" i="8"/>
  <c r="F12" i="8"/>
  <c r="E11" i="8"/>
  <c r="E12" i="8"/>
  <c r="D11" i="8"/>
  <c r="D12" i="8"/>
  <c r="C11" i="8"/>
  <c r="C12" i="8"/>
  <c r="N11" i="7"/>
  <c r="N12" i="7"/>
  <c r="M11" i="7"/>
  <c r="M12" i="7"/>
  <c r="L11" i="7"/>
  <c r="L12" i="7"/>
  <c r="K11" i="7"/>
  <c r="K12" i="7"/>
  <c r="J11" i="7"/>
  <c r="J12" i="7"/>
  <c r="I11" i="7"/>
  <c r="I12" i="7"/>
  <c r="H11" i="7"/>
  <c r="H12" i="7"/>
  <c r="G11" i="7"/>
  <c r="G12" i="7"/>
  <c r="F11" i="7"/>
  <c r="F12" i="7"/>
  <c r="E11" i="7"/>
  <c r="E12" i="7"/>
  <c r="D11" i="7"/>
  <c r="D12" i="7"/>
  <c r="C11" i="7"/>
  <c r="C12" i="7"/>
  <c r="N11" i="6"/>
  <c r="N12" i="6"/>
  <c r="M11" i="6"/>
  <c r="M12" i="6"/>
  <c r="L11" i="6"/>
  <c r="L12" i="6"/>
  <c r="K11" i="6"/>
  <c r="K12" i="6"/>
  <c r="J11" i="6"/>
  <c r="J12" i="6"/>
  <c r="I11" i="6"/>
  <c r="I12" i="6"/>
  <c r="H11" i="6"/>
  <c r="H12" i="6"/>
  <c r="G11" i="6"/>
  <c r="G12" i="6"/>
  <c r="F11" i="6"/>
  <c r="F12" i="6"/>
  <c r="E11" i="6"/>
  <c r="E12" i="6"/>
  <c r="D11" i="6"/>
  <c r="D12" i="6"/>
  <c r="C11" i="6"/>
  <c r="C12" i="6"/>
</calcChain>
</file>

<file path=xl/sharedStrings.xml><?xml version="1.0" encoding="utf-8"?>
<sst xmlns="http://schemas.openxmlformats.org/spreadsheetml/2006/main" count="292" uniqueCount="38">
  <si>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</si>
  <si>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</si>
  <si>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</si>
  <si>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</si>
  <si>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</si>
  <si>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</si>
  <si>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</si>
  <si>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</si>
  <si>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</si>
  <si>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</si>
  <si>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</si>
  <si>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</si>
  <si>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</si>
  <si>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</si>
  <si>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</si>
  <si>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</si>
  <si>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</si>
  <si>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</si>
  <si>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</si>
  <si>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2014 год</t>
  </si>
  <si>
    <t>ОАО "МРСК Центра и Приволжья" "Тулэнерго"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</si>
  <si>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2015 год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</si>
  <si>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</si>
  <si>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</si>
  <si>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</si>
  <si>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2016 год</t>
  </si>
  <si>
    <t>ПАО "МРСК Центра и Приволжья" "Тулэнерго"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</si>
  <si>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</si>
  <si>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</si>
  <si>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</si>
  <si>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2020 год</t>
  </si>
  <si>
    <t>Филиал ПАО "МРСК Центра и Приволжья" -"Тулэнерго"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</si>
  <si>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2021 год</t>
  </si>
  <si>
    <t>филиал ПАО "Россети Центр и Приволжье" -"Тулэнерго"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</si>
  <si>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</si>
  <si>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2023 год</t>
  </si>
  <si>
    <t>Филиал ПАО "Россети Центр" - "Орёлэнерго"</t>
  </si>
  <si>
    <t>Информация о фактическом полезном отпуске электрической энергии (мощности) потребителям ООО "РУСЭНЕРГОСБЫТ" в границах Тульской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</si>
</sst>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/>
    <xf numFmtId="1" fontId="2" fillId="0" borderId="0" xfId="0" applyNumberFormat="1" applyFont="1"/>
    <xf numFmtId="0" fontId="2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/>
    <xf numFmtId="165" fontId="2" fillId="0" borderId="0" xfId="1" applyNumberFormat="1" applyFont="1"/>
    <xf numFmtId="3" fontId="4" fillId="0" borderId="3" xfId="0" applyNumberFormat="1" applyFont="1" applyBorder="1" applyAlignment="1">
      <alignment horizontal="center" vertical="center"/>
    </xf>
    <xf numFmtId="166" fontId="2" fillId="0" borderId="0" xfId="0" applyNumberFormat="1" applyFont="1"/>
    <xf numFmtId="166" fontId="6" fillId="0" borderId="0" xfId="0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0" fontId="2" fillId="0" borderId="0" xfId="0" applyFont="1" applyFill="1" applyBorder="1"/>
    <xf numFmtId="166" fontId="2" fillId="0" borderId="0" xfId="1" applyNumberFormat="1" applyFont="1" applyFill="1" applyBorder="1"/>
    <xf numFmtId="166" fontId="6" fillId="2" borderId="0" xfId="0" applyNumberFormat="1" applyFont="1" applyFill="1" applyBorder="1" applyAlignment="1">
      <alignment horizontal="center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wrapText="1"/>
    </xf>
    <xf numFmtId="3" fontId="3" fillId="0" borderId="6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Fill="1" applyBorder="1" applyAlignment="1"/>
    <xf numFmtId="165" fontId="2" fillId="0" borderId="0" xfId="1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/>
    <xf numFmtId="165" fontId="2" fillId="0" borderId="0" xfId="1" applyNumberFormat="1" applyFont="1" applyFill="1" applyAlignment="1"/>
    <xf numFmtId="0" fontId="2" fillId="0" borderId="0" xfId="0" applyFont="1" applyFill="1"/>
    <xf numFmtId="165" fontId="2" fillId="0" borderId="0" xfId="1" applyNumberFormat="1" applyFont="1" applyFill="1"/>
    <xf numFmtId="3" fontId="8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zoomScale="80" zoomScaleNormal="80" workbookViewId="0">
      <selection activeCell="E21" sqref="E21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1.140625" style="1" bestFit="1" customWidth="1"/>
    <col min="16" max="16384" width="9.140625" style="1"/>
  </cols>
  <sheetData>
    <row r="2" spans="1:15" ht="42.75" customHeight="1" x14ac:dyDescent="0.25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20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13284270</v>
      </c>
      <c r="D5" s="3">
        <v>11155239.000000002</v>
      </c>
      <c r="E5" s="3">
        <v>12929435</v>
      </c>
      <c r="F5" s="3">
        <v>9610777</v>
      </c>
      <c r="G5" s="3">
        <v>8544563</v>
      </c>
      <c r="H5" s="3">
        <v>9664023.0000000019</v>
      </c>
      <c r="I5" s="3">
        <v>10923038</v>
      </c>
      <c r="J5" s="3">
        <v>11057789</v>
      </c>
      <c r="K5" s="3">
        <v>9716436</v>
      </c>
      <c r="L5" s="3">
        <v>10380291.000000002</v>
      </c>
      <c r="M5" s="3">
        <v>10803550</v>
      </c>
      <c r="N5" s="3">
        <v>13411043</v>
      </c>
    </row>
    <row r="6" spans="1:15" ht="22.5" customHeight="1" x14ac:dyDescent="0.25">
      <c r="A6" s="51"/>
      <c r="B6" s="5" t="s">
        <v>15</v>
      </c>
      <c r="C6" s="3">
        <v>2313000</v>
      </c>
      <c r="D6" s="3">
        <v>2059014.0000000002</v>
      </c>
      <c r="E6" s="3">
        <v>2409445</v>
      </c>
      <c r="F6" s="3">
        <v>1776989</v>
      </c>
      <c r="G6" s="3">
        <v>1565307</v>
      </c>
      <c r="H6" s="3">
        <v>1476171</v>
      </c>
      <c r="I6" s="3">
        <v>1791620</v>
      </c>
      <c r="J6" s="3">
        <v>2048893</v>
      </c>
      <c r="K6" s="3">
        <v>1690260</v>
      </c>
      <c r="L6" s="3">
        <v>1907235.0000000002</v>
      </c>
      <c r="M6" s="3">
        <v>1463024</v>
      </c>
      <c r="N6" s="3">
        <v>1559723</v>
      </c>
    </row>
    <row r="7" spans="1:15" ht="22.5" customHeight="1" x14ac:dyDescent="0.25">
      <c r="A7" s="51"/>
      <c r="B7" s="5" t="s">
        <v>16</v>
      </c>
      <c r="C7" s="3">
        <v>776314</v>
      </c>
      <c r="D7" s="3">
        <v>544329.00000000012</v>
      </c>
      <c r="E7" s="3">
        <v>764909</v>
      </c>
      <c r="F7" s="3">
        <v>475468</v>
      </c>
      <c r="G7" s="3">
        <v>246649</v>
      </c>
      <c r="H7" s="3">
        <v>225019</v>
      </c>
      <c r="I7" s="3">
        <v>160559</v>
      </c>
      <c r="J7" s="3">
        <v>183632</v>
      </c>
      <c r="K7" s="3">
        <v>244323</v>
      </c>
      <c r="L7" s="3">
        <v>334297</v>
      </c>
      <c r="M7" s="3">
        <v>358614.99999999994</v>
      </c>
      <c r="N7" s="3">
        <v>523525.99999999994</v>
      </c>
    </row>
    <row r="8" spans="1:15" ht="22.5" customHeight="1" x14ac:dyDescent="0.25">
      <c r="A8" s="51"/>
      <c r="B8" s="5" t="s">
        <v>17</v>
      </c>
      <c r="C8" s="3">
        <v>14125</v>
      </c>
      <c r="D8" s="3">
        <v>12043</v>
      </c>
      <c r="E8" s="3">
        <v>11622</v>
      </c>
      <c r="F8" s="3">
        <v>6840</v>
      </c>
      <c r="G8" s="3">
        <v>2733</v>
      </c>
      <c r="H8" s="3">
        <v>-1591</v>
      </c>
      <c r="I8" s="3">
        <v>1744</v>
      </c>
      <c r="J8" s="3">
        <v>2380</v>
      </c>
      <c r="K8" s="3">
        <v>4576</v>
      </c>
      <c r="L8" s="3">
        <v>4897</v>
      </c>
      <c r="M8" s="3">
        <v>9636</v>
      </c>
      <c r="N8" s="3">
        <v>8442</v>
      </c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16231.000000000002</v>
      </c>
      <c r="D10" s="3">
        <v>4243</v>
      </c>
      <c r="E10" s="3">
        <v>21044</v>
      </c>
      <c r="F10" s="3">
        <v>12987</v>
      </c>
      <c r="G10" s="3">
        <v>10151</v>
      </c>
      <c r="H10" s="3">
        <v>9740</v>
      </c>
      <c r="I10" s="3">
        <v>9485</v>
      </c>
      <c r="J10" s="3">
        <v>11226</v>
      </c>
      <c r="K10" s="3">
        <v>13738</v>
      </c>
      <c r="L10" s="3">
        <v>15261</v>
      </c>
      <c r="M10" s="3">
        <v>10868</v>
      </c>
      <c r="N10" s="3">
        <v>13681</v>
      </c>
    </row>
    <row r="11" spans="1:15" ht="30.75" customHeight="1" x14ac:dyDescent="0.25">
      <c r="A11" s="51"/>
      <c r="B11" s="6" t="s">
        <v>18</v>
      </c>
      <c r="C11" s="3">
        <f t="shared" ref="C11:N11" si="0">SUM(C5:C8,C10)</f>
        <v>16403940</v>
      </c>
      <c r="D11" s="3">
        <f t="shared" si="0"/>
        <v>13774868.000000002</v>
      </c>
      <c r="E11" s="3">
        <f t="shared" si="0"/>
        <v>16136455</v>
      </c>
      <c r="F11" s="3">
        <f t="shared" si="0"/>
        <v>11883061</v>
      </c>
      <c r="G11" s="3">
        <f t="shared" si="0"/>
        <v>10369403</v>
      </c>
      <c r="H11" s="3">
        <f t="shared" si="0"/>
        <v>11373362.000000002</v>
      </c>
      <c r="I11" s="3">
        <f t="shared" si="0"/>
        <v>12886446</v>
      </c>
      <c r="J11" s="3">
        <f t="shared" si="0"/>
        <v>13303920</v>
      </c>
      <c r="K11" s="3">
        <f t="shared" si="0"/>
        <v>11669333</v>
      </c>
      <c r="L11" s="3">
        <f t="shared" si="0"/>
        <v>12641981.000000002</v>
      </c>
      <c r="M11" s="3">
        <f t="shared" si="0"/>
        <v>12645693</v>
      </c>
      <c r="N11" s="3">
        <f t="shared" si="0"/>
        <v>15516415</v>
      </c>
    </row>
    <row r="12" spans="1:15" ht="22.5" customHeight="1" x14ac:dyDescent="0.25">
      <c r="A12" s="55" t="s">
        <v>18</v>
      </c>
      <c r="B12" s="56"/>
      <c r="C12" s="10">
        <f>C11</f>
        <v>16403940</v>
      </c>
      <c r="D12" s="10">
        <f t="shared" ref="D12:N12" si="1">D11</f>
        <v>13774868.000000002</v>
      </c>
      <c r="E12" s="10">
        <f t="shared" si="1"/>
        <v>16136455</v>
      </c>
      <c r="F12" s="10">
        <f t="shared" si="1"/>
        <v>11883061</v>
      </c>
      <c r="G12" s="10">
        <f t="shared" si="1"/>
        <v>10369403</v>
      </c>
      <c r="H12" s="10">
        <f t="shared" si="1"/>
        <v>11373362.000000002</v>
      </c>
      <c r="I12" s="10">
        <f t="shared" si="1"/>
        <v>12886446</v>
      </c>
      <c r="J12" s="10">
        <f t="shared" si="1"/>
        <v>13303920</v>
      </c>
      <c r="K12" s="10">
        <f t="shared" si="1"/>
        <v>11669333</v>
      </c>
      <c r="L12" s="10">
        <f t="shared" si="1"/>
        <v>12641981.000000002</v>
      </c>
      <c r="M12" s="10">
        <f t="shared" si="1"/>
        <v>12645693</v>
      </c>
      <c r="N12" s="10">
        <f t="shared" si="1"/>
        <v>15516415</v>
      </c>
      <c r="O12" s="11"/>
    </row>
  </sheetData>
  <mergeCells count="5"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9"/>
  <sheetViews>
    <sheetView zoomScale="70" zoomScaleNormal="70" workbookViewId="0">
      <selection activeCell="X19" sqref="X19"/>
    </sheetView>
  </sheetViews>
  <sheetFormatPr defaultColWidth="9.140625" defaultRowHeight="15" x14ac:dyDescent="0.25"/>
  <cols>
    <col min="1" max="1" width="18.42578125" style="1" customWidth="1"/>
    <col min="2" max="2" width="18.140625" style="1" customWidth="1"/>
    <col min="3" max="3" width="18.140625" style="1" hidden="1" customWidth="1"/>
    <col min="4" max="4" width="18.140625" style="1" customWidth="1"/>
    <col min="5" max="6" width="18.140625" style="1" hidden="1" customWidth="1"/>
    <col min="7" max="7" width="18.140625" style="1" customWidth="1"/>
    <col min="8" max="9" width="18.140625" style="1" hidden="1" customWidth="1"/>
    <col min="10" max="10" width="18.140625" style="1" customWidth="1"/>
    <col min="11" max="12" width="18.140625" style="1" hidden="1" customWidth="1"/>
    <col min="13" max="13" width="18.140625" style="1" customWidth="1"/>
    <col min="14" max="16" width="18.140625" style="1" hidden="1" customWidth="1"/>
    <col min="17" max="17" width="18.140625" style="1" customWidth="1"/>
    <col min="18" max="19" width="18.140625" style="1" hidden="1" customWidth="1"/>
    <col min="20" max="20" width="18.140625" style="1" customWidth="1"/>
    <col min="21" max="23" width="18.140625" style="1" hidden="1" customWidth="1"/>
    <col min="24" max="24" width="18.140625" style="1" customWidth="1"/>
    <col min="25" max="27" width="18.140625" style="1" hidden="1" customWidth="1"/>
    <col min="28" max="28" width="18.140625" style="1" customWidth="1"/>
    <col min="29" max="31" width="18.140625" style="1" hidden="1" customWidth="1"/>
    <col min="32" max="32" width="18.140625" style="1" customWidth="1"/>
    <col min="33" max="35" width="18.140625" style="1" hidden="1" customWidth="1"/>
    <col min="36" max="36" width="18.140625" style="1" customWidth="1"/>
    <col min="37" max="39" width="18.140625" style="1" hidden="1" customWidth="1"/>
    <col min="40" max="40" width="18.140625" style="1" customWidth="1"/>
    <col min="41" max="43" width="18.140625" style="1" hidden="1" customWidth="1"/>
    <col min="44" max="44" width="18.140625" style="1" customWidth="1"/>
    <col min="45" max="45" width="11.140625" style="28" bestFit="1" customWidth="1"/>
    <col min="46" max="46" width="9.140625" style="1"/>
    <col min="47" max="47" width="10.7109375" style="1" bestFit="1" customWidth="1"/>
    <col min="48" max="16384" width="9.140625" style="1"/>
  </cols>
  <sheetData>
    <row r="2" spans="1:45" ht="42.75" customHeight="1" x14ac:dyDescent="0.25">
      <c r="A2" s="49" t="s">
        <v>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</row>
    <row r="3" spans="1:45" s="2" customFormat="1" ht="33" customHeight="1" x14ac:dyDescent="0.25">
      <c r="A3" s="7" t="s">
        <v>0</v>
      </c>
      <c r="B3" s="8" t="s">
        <v>1</v>
      </c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  <c r="M3" s="9" t="s">
        <v>5</v>
      </c>
      <c r="N3" s="9"/>
      <c r="O3" s="9"/>
      <c r="P3" s="9"/>
      <c r="Q3" s="9" t="s">
        <v>6</v>
      </c>
      <c r="R3" s="9"/>
      <c r="S3" s="9"/>
      <c r="T3" s="9" t="s">
        <v>7</v>
      </c>
      <c r="U3" s="9"/>
      <c r="V3" s="9"/>
      <c r="W3" s="9"/>
      <c r="X3" s="9" t="s">
        <v>8</v>
      </c>
      <c r="Y3" s="9"/>
      <c r="Z3" s="9"/>
      <c r="AA3" s="9"/>
      <c r="AB3" s="9" t="s">
        <v>9</v>
      </c>
      <c r="AC3" s="9"/>
      <c r="AD3" s="9"/>
      <c r="AE3" s="9"/>
      <c r="AF3" s="9" t="s">
        <v>10</v>
      </c>
      <c r="AG3" s="9"/>
      <c r="AH3" s="9"/>
      <c r="AI3" s="9"/>
      <c r="AJ3" s="9" t="s">
        <v>11</v>
      </c>
      <c r="AK3" s="9"/>
      <c r="AL3" s="9"/>
      <c r="AM3" s="9"/>
      <c r="AN3" s="9" t="s">
        <v>12</v>
      </c>
      <c r="AO3" s="9"/>
      <c r="AP3" s="9"/>
      <c r="AQ3" s="9"/>
      <c r="AR3" s="9" t="s">
        <v>13</v>
      </c>
      <c r="AS3" s="29"/>
    </row>
    <row r="4" spans="1:45" ht="22.5" customHeight="1" x14ac:dyDescent="0.25">
      <c r="A4" s="50" t="s">
        <v>33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4"/>
    </row>
    <row r="5" spans="1:45" ht="22.5" customHeight="1" x14ac:dyDescent="0.25">
      <c r="A5" s="51"/>
      <c r="B5" s="5" t="s">
        <v>14</v>
      </c>
      <c r="C5" s="5">
        <v>1.1059207000659399</v>
      </c>
      <c r="D5" s="3">
        <v>13198717.999999998</v>
      </c>
      <c r="E5" s="3"/>
      <c r="F5" s="3">
        <v>0.95114599286367574</v>
      </c>
      <c r="G5" s="3">
        <v>10760276</v>
      </c>
      <c r="H5" s="3"/>
      <c r="I5" s="3">
        <v>0.95441741384078804</v>
      </c>
      <c r="J5" s="3">
        <v>10958595.000000004</v>
      </c>
      <c r="K5" s="3"/>
      <c r="L5" s="3">
        <v>0.76865456891247796</v>
      </c>
      <c r="M5" s="3">
        <v>9486740</v>
      </c>
      <c r="N5" s="3"/>
      <c r="O5" s="3"/>
      <c r="P5" s="3">
        <v>0.89088872236730365</v>
      </c>
      <c r="Q5" s="3">
        <v>9040381.0000000037</v>
      </c>
      <c r="R5" s="3"/>
      <c r="S5" s="3"/>
      <c r="T5" s="3">
        <v>9727102</v>
      </c>
      <c r="U5" s="3"/>
      <c r="V5" s="3"/>
      <c r="W5" s="3">
        <v>1.0660764271085676</v>
      </c>
      <c r="X5" s="3">
        <v>9218492</v>
      </c>
      <c r="Y5" s="3"/>
      <c r="Z5" s="3"/>
      <c r="AA5" s="3">
        <v>0.93042233749612369</v>
      </c>
      <c r="AB5" s="3">
        <v>9600171.9999999963</v>
      </c>
      <c r="AC5" s="3"/>
      <c r="AD5" s="3"/>
      <c r="AE5" s="3">
        <v>1.0355263448161083</v>
      </c>
      <c r="AF5" s="3">
        <v>8805505.9999999963</v>
      </c>
      <c r="AG5" s="3"/>
      <c r="AH5" s="3"/>
      <c r="AI5" s="3">
        <v>1.1239058912423168</v>
      </c>
      <c r="AJ5" s="3">
        <v>9431850.9999999981</v>
      </c>
      <c r="AK5" s="3"/>
      <c r="AL5" s="3"/>
      <c r="AM5" s="3">
        <v>1.1788913122239255</v>
      </c>
      <c r="AN5" s="3">
        <v>11001256.000000002</v>
      </c>
      <c r="AO5" s="3"/>
      <c r="AP5" s="3"/>
      <c r="AQ5" s="3">
        <v>1.2326170600979567</v>
      </c>
      <c r="AR5" s="3">
        <v>13081412.999999996</v>
      </c>
    </row>
    <row r="6" spans="1:45" ht="22.5" customHeight="1" x14ac:dyDescent="0.25">
      <c r="A6" s="51"/>
      <c r="B6" s="5" t="s">
        <v>15</v>
      </c>
      <c r="C6" s="5">
        <v>0.97907671158610121</v>
      </c>
      <c r="D6" s="3">
        <v>2282834</v>
      </c>
      <c r="E6" s="3"/>
      <c r="F6" s="3">
        <v>0.90948722175366603</v>
      </c>
      <c r="G6" s="3">
        <v>1719754.9999999998</v>
      </c>
      <c r="H6" s="3"/>
      <c r="I6" s="3">
        <v>0.96752561174321738</v>
      </c>
      <c r="J6" s="3">
        <v>1880522</v>
      </c>
      <c r="K6" s="3"/>
      <c r="L6" s="3">
        <v>0.88765559857825049</v>
      </c>
      <c r="M6" s="3">
        <v>2035653</v>
      </c>
      <c r="N6" s="3"/>
      <c r="O6" s="3"/>
      <c r="P6" s="3">
        <v>0.93237139932099578</v>
      </c>
      <c r="Q6" s="3">
        <v>1904888</v>
      </c>
      <c r="R6" s="3"/>
      <c r="S6" s="3"/>
      <c r="T6" s="3">
        <v>1128074</v>
      </c>
      <c r="U6" s="3"/>
      <c r="V6" s="3"/>
      <c r="W6" s="3">
        <v>1.0618457398960348</v>
      </c>
      <c r="X6" s="3">
        <v>1312589</v>
      </c>
      <c r="Y6" s="3"/>
      <c r="Z6" s="3"/>
      <c r="AA6" s="3">
        <v>0.90556496836297118</v>
      </c>
      <c r="AB6" s="3">
        <v>1240049</v>
      </c>
      <c r="AC6" s="3"/>
      <c r="AD6" s="3"/>
      <c r="AE6" s="3">
        <v>0.99795515412922287</v>
      </c>
      <c r="AF6" s="3">
        <v>1504029</v>
      </c>
      <c r="AG6" s="3"/>
      <c r="AH6" s="3"/>
      <c r="AI6" s="3">
        <v>1.283997196056228</v>
      </c>
      <c r="AJ6" s="3">
        <v>1369349</v>
      </c>
      <c r="AK6" s="3"/>
      <c r="AL6" s="3"/>
      <c r="AM6" s="3">
        <v>1.0558028618906465</v>
      </c>
      <c r="AN6" s="3">
        <v>1761843.9999999998</v>
      </c>
      <c r="AO6" s="3"/>
      <c r="AP6" s="3"/>
      <c r="AQ6" s="3">
        <v>1.2162060117773117</v>
      </c>
      <c r="AR6" s="3">
        <v>2110070</v>
      </c>
    </row>
    <row r="7" spans="1:45" ht="22.5" customHeight="1" x14ac:dyDescent="0.25">
      <c r="A7" s="51"/>
      <c r="B7" s="5" t="s">
        <v>16</v>
      </c>
      <c r="C7" s="5">
        <v>1.0242053836679497</v>
      </c>
      <c r="D7" s="3">
        <v>708614</v>
      </c>
      <c r="E7" s="3"/>
      <c r="F7" s="3">
        <v>0.97451998146615548</v>
      </c>
      <c r="G7" s="3">
        <v>611235</v>
      </c>
      <c r="H7" s="3"/>
      <c r="I7" s="3">
        <v>0.87353703029345264</v>
      </c>
      <c r="J7" s="3">
        <v>560686</v>
      </c>
      <c r="K7" s="3"/>
      <c r="L7" s="3">
        <v>0.59848258416891364</v>
      </c>
      <c r="M7" s="3">
        <v>367659.00000000006</v>
      </c>
      <c r="N7" s="3"/>
      <c r="O7" s="3"/>
      <c r="P7" s="3">
        <v>0.67372327814386757</v>
      </c>
      <c r="Q7" s="3">
        <v>289492</v>
      </c>
      <c r="R7" s="3"/>
      <c r="S7" s="3"/>
      <c r="T7" s="3">
        <v>169443</v>
      </c>
      <c r="U7" s="3"/>
      <c r="V7" s="3"/>
      <c r="W7" s="3">
        <v>0.96283848056313037</v>
      </c>
      <c r="X7" s="3">
        <v>145704.99999999997</v>
      </c>
      <c r="Y7" s="3"/>
      <c r="Z7" s="3"/>
      <c r="AA7" s="3">
        <v>1.0621448629747385</v>
      </c>
      <c r="AB7" s="3">
        <v>190443</v>
      </c>
      <c r="AC7" s="3"/>
      <c r="AD7" s="3"/>
      <c r="AE7" s="3">
        <v>1.4787983674573826</v>
      </c>
      <c r="AF7" s="3">
        <v>251103.99999999997</v>
      </c>
      <c r="AG7" s="3"/>
      <c r="AH7" s="3"/>
      <c r="AI7" s="3">
        <v>1.5231409652837873</v>
      </c>
      <c r="AJ7" s="3">
        <v>370587</v>
      </c>
      <c r="AK7" s="3"/>
      <c r="AL7" s="3"/>
      <c r="AM7" s="3">
        <v>1.2413999364302322</v>
      </c>
      <c r="AN7" s="3">
        <v>495461</v>
      </c>
      <c r="AO7" s="3"/>
      <c r="AP7" s="3"/>
      <c r="AQ7" s="3">
        <v>1.3376389826920554</v>
      </c>
      <c r="AR7" s="3">
        <v>575648</v>
      </c>
    </row>
    <row r="8" spans="1:45" ht="22.5" customHeight="1" x14ac:dyDescent="0.25">
      <c r="A8" s="51"/>
      <c r="B8" s="5" t="s">
        <v>17</v>
      </c>
      <c r="C8" s="5">
        <v>1.212755145252816</v>
      </c>
      <c r="D8" s="3">
        <v>7197</v>
      </c>
      <c r="E8" s="3"/>
      <c r="F8" s="3">
        <v>1.1361128570430896</v>
      </c>
      <c r="G8" s="3">
        <v>19001</v>
      </c>
      <c r="H8" s="3"/>
      <c r="I8" s="3">
        <v>0.63234570936808454</v>
      </c>
      <c r="J8" s="3">
        <v>10909</v>
      </c>
      <c r="K8" s="3"/>
      <c r="L8" s="3">
        <v>0.28881112083211818</v>
      </c>
      <c r="M8" s="3">
        <v>7851</v>
      </c>
      <c r="N8" s="3"/>
      <c r="O8" s="3"/>
      <c r="P8" s="3">
        <v>2.6442275328172333</v>
      </c>
      <c r="Q8" s="3">
        <v>15375</v>
      </c>
      <c r="R8" s="3"/>
      <c r="S8" s="3"/>
      <c r="T8" s="3">
        <v>0</v>
      </c>
      <c r="U8" s="3"/>
      <c r="V8" s="3"/>
      <c r="W8" s="3">
        <v>0.84873528675181564</v>
      </c>
      <c r="X8" s="3">
        <v>2778</v>
      </c>
      <c r="Y8" s="3"/>
      <c r="Z8" s="3"/>
      <c r="AA8" s="3">
        <v>1.1248155798170552</v>
      </c>
      <c r="AB8" s="3">
        <v>2796</v>
      </c>
      <c r="AC8" s="3"/>
      <c r="AD8" s="3"/>
      <c r="AE8" s="3">
        <v>1.0296432318992654</v>
      </c>
      <c r="AF8" s="3">
        <v>5786</v>
      </c>
      <c r="AG8" s="3"/>
      <c r="AH8" s="3"/>
      <c r="AI8" s="3">
        <v>1.7444585987261148</v>
      </c>
      <c r="AJ8" s="3">
        <v>7668</v>
      </c>
      <c r="AK8" s="3"/>
      <c r="AL8" s="3"/>
      <c r="AM8" s="3">
        <v>1.4175551336351686</v>
      </c>
      <c r="AN8" s="3">
        <v>12069</v>
      </c>
      <c r="AO8" s="3"/>
      <c r="AP8" s="3"/>
      <c r="AQ8" s="3">
        <v>1.254172676694828</v>
      </c>
      <c r="AR8" s="3">
        <v>15774</v>
      </c>
    </row>
    <row r="9" spans="1:4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4"/>
    </row>
    <row r="10" spans="1:45" ht="22.5" customHeight="1" x14ac:dyDescent="0.25">
      <c r="A10" s="51"/>
      <c r="B10" s="4"/>
      <c r="C10" s="4">
        <v>1.056990569905699</v>
      </c>
      <c r="D10" s="3">
        <v>3991</v>
      </c>
      <c r="E10" s="3"/>
      <c r="F10" s="3">
        <v>0.76280062063615206</v>
      </c>
      <c r="G10" s="3">
        <v>3030</v>
      </c>
      <c r="H10" s="3"/>
      <c r="I10" s="3">
        <v>0.68777015001271291</v>
      </c>
      <c r="J10" s="3">
        <v>3019</v>
      </c>
      <c r="K10" s="3"/>
      <c r="L10" s="3">
        <v>1.5767097966728281</v>
      </c>
      <c r="M10" s="3">
        <v>1968.9999999999998</v>
      </c>
      <c r="N10" s="3"/>
      <c r="O10" s="3"/>
      <c r="P10" s="3">
        <v>0.57303634232121925</v>
      </c>
      <c r="Q10" s="3">
        <v>2332</v>
      </c>
      <c r="R10" s="3"/>
      <c r="S10" s="3"/>
      <c r="T10" s="3">
        <v>1839</v>
      </c>
      <c r="U10" s="3"/>
      <c r="V10" s="3"/>
      <c r="W10" s="3">
        <v>0.82062072593371915</v>
      </c>
      <c r="X10" s="3">
        <v>1971</v>
      </c>
      <c r="Y10" s="3"/>
      <c r="Z10" s="3"/>
      <c r="AA10" s="3">
        <v>1.1230769230769231</v>
      </c>
      <c r="AB10" s="3">
        <v>2057</v>
      </c>
      <c r="AC10" s="3"/>
      <c r="AD10" s="3"/>
      <c r="AE10" s="3">
        <v>1.1261415525114156</v>
      </c>
      <c r="AF10" s="3">
        <v>2126</v>
      </c>
      <c r="AG10" s="3"/>
      <c r="AH10" s="3"/>
      <c r="AI10" s="3">
        <v>1.1429295489102889</v>
      </c>
      <c r="AJ10" s="3">
        <v>2864.9999999999995</v>
      </c>
      <c r="AK10" s="3"/>
      <c r="AL10" s="3"/>
      <c r="AM10" s="3">
        <v>1.3361419068736142</v>
      </c>
      <c r="AN10" s="3">
        <v>2717</v>
      </c>
      <c r="AO10" s="3"/>
      <c r="AP10" s="3"/>
      <c r="AQ10" s="3">
        <v>1.1875207434450714</v>
      </c>
      <c r="AR10" s="3">
        <v>3286</v>
      </c>
    </row>
    <row r="11" spans="1:45" ht="30.75" customHeight="1" x14ac:dyDescent="0.25">
      <c r="A11" s="51"/>
      <c r="B11" s="6" t="s">
        <v>18</v>
      </c>
      <c r="C11" s="6"/>
      <c r="D11" s="10">
        <f t="shared" ref="D11:AR11" si="0">SUM(D5:D8,D10)</f>
        <v>16201353.999999998</v>
      </c>
      <c r="E11" s="10"/>
      <c r="F11" s="10"/>
      <c r="G11" s="10">
        <f t="shared" si="0"/>
        <v>13113297</v>
      </c>
      <c r="H11" s="10"/>
      <c r="I11" s="10"/>
      <c r="J11" s="10">
        <f t="shared" si="0"/>
        <v>13413731.000000004</v>
      </c>
      <c r="K11" s="10"/>
      <c r="L11" s="10"/>
      <c r="M11" s="10">
        <f t="shared" si="0"/>
        <v>11899872</v>
      </c>
      <c r="N11" s="10"/>
      <c r="O11" s="10"/>
      <c r="P11" s="10"/>
      <c r="Q11" s="10">
        <f t="shared" si="0"/>
        <v>11252468.000000004</v>
      </c>
      <c r="R11" s="10"/>
      <c r="S11" s="10"/>
      <c r="T11" s="10">
        <f t="shared" si="0"/>
        <v>11026458</v>
      </c>
      <c r="U11" s="10"/>
      <c r="V11" s="10"/>
      <c r="W11" s="10"/>
      <c r="X11" s="10">
        <f t="shared" si="0"/>
        <v>10681535</v>
      </c>
      <c r="Y11" s="10"/>
      <c r="Z11" s="10"/>
      <c r="AA11" s="10"/>
      <c r="AB11" s="10">
        <f t="shared" si="0"/>
        <v>11035516.999999996</v>
      </c>
      <c r="AC11" s="10"/>
      <c r="AD11" s="10"/>
      <c r="AE11" s="10"/>
      <c r="AF11" s="10">
        <f>SUM(AF5:AF8,AF10)</f>
        <v>10568550.999999996</v>
      </c>
      <c r="AG11" s="10"/>
      <c r="AH11" s="10"/>
      <c r="AI11" s="10"/>
      <c r="AJ11" s="10">
        <f t="shared" si="0"/>
        <v>11182319.999999998</v>
      </c>
      <c r="AK11" s="10"/>
      <c r="AL11" s="10"/>
      <c r="AM11" s="10"/>
      <c r="AN11" s="10">
        <f t="shared" si="0"/>
        <v>13273347.000000002</v>
      </c>
      <c r="AO11" s="10"/>
      <c r="AP11" s="10"/>
      <c r="AQ11" s="10"/>
      <c r="AR11" s="10">
        <f t="shared" si="0"/>
        <v>15786190.999999996</v>
      </c>
    </row>
    <row r="12" spans="1:45" ht="22.5" customHeight="1" x14ac:dyDescent="0.25">
      <c r="A12" s="55" t="s">
        <v>18</v>
      </c>
      <c r="B12" s="56"/>
      <c r="C12" s="31"/>
      <c r="D12" s="10">
        <f>D11</f>
        <v>16201353.999999998</v>
      </c>
      <c r="E12" s="10"/>
      <c r="F12" s="10"/>
      <c r="G12" s="10">
        <f t="shared" ref="G12:AN12" si="1">G11</f>
        <v>13113297</v>
      </c>
      <c r="H12" s="10"/>
      <c r="I12" s="10"/>
      <c r="J12" s="10">
        <f t="shared" si="1"/>
        <v>13413731.000000004</v>
      </c>
      <c r="K12" s="10"/>
      <c r="L12" s="10"/>
      <c r="M12" s="10">
        <f t="shared" si="1"/>
        <v>11899872</v>
      </c>
      <c r="N12" s="10"/>
      <c r="O12" s="10"/>
      <c r="P12" s="10"/>
      <c r="Q12" s="10">
        <f t="shared" si="1"/>
        <v>11252468.000000004</v>
      </c>
      <c r="R12" s="10"/>
      <c r="S12" s="10"/>
      <c r="T12" s="10">
        <f t="shared" si="1"/>
        <v>11026458</v>
      </c>
      <c r="U12" s="10"/>
      <c r="V12" s="10"/>
      <c r="W12" s="10"/>
      <c r="X12" s="10">
        <f t="shared" si="1"/>
        <v>10681535</v>
      </c>
      <c r="Y12" s="10"/>
      <c r="Z12" s="10"/>
      <c r="AA12" s="10"/>
      <c r="AB12" s="10">
        <f t="shared" si="1"/>
        <v>11035516.999999996</v>
      </c>
      <c r="AC12" s="10"/>
      <c r="AD12" s="10"/>
      <c r="AE12" s="10"/>
      <c r="AF12" s="10">
        <f t="shared" si="1"/>
        <v>10568550.999999996</v>
      </c>
      <c r="AG12" s="10"/>
      <c r="AH12" s="10"/>
      <c r="AI12" s="10"/>
      <c r="AJ12" s="10">
        <f t="shared" si="1"/>
        <v>11182319.999999998</v>
      </c>
      <c r="AK12" s="10"/>
      <c r="AL12" s="10"/>
      <c r="AM12" s="10"/>
      <c r="AN12" s="10">
        <f t="shared" si="1"/>
        <v>13273347.000000002</v>
      </c>
      <c r="AO12" s="10"/>
      <c r="AP12" s="10"/>
      <c r="AQ12" s="10"/>
      <c r="AR12" s="10">
        <f>AR11</f>
        <v>15786190.999999996</v>
      </c>
      <c r="AS12" s="27"/>
    </row>
    <row r="14" spans="1:45" ht="22.5" customHeight="1" x14ac:dyDescent="0.25">
      <c r="B14" s="60"/>
      <c r="C14" s="60"/>
      <c r="D14" s="60"/>
      <c r="E14" s="60"/>
      <c r="F14" s="60"/>
      <c r="G14" s="60"/>
      <c r="H14" s="32"/>
      <c r="I14" s="33"/>
      <c r="J14" s="23"/>
      <c r="K14" s="23"/>
      <c r="L14" s="23"/>
      <c r="Q14" s="16"/>
      <c r="R14" s="16"/>
      <c r="S14" s="16"/>
      <c r="T14" s="11"/>
      <c r="U14" s="11"/>
      <c r="V14" s="11"/>
      <c r="W14" s="11"/>
      <c r="AB14" s="16"/>
      <c r="AC14" s="16"/>
      <c r="AD14" s="16"/>
      <c r="AE14" s="16"/>
    </row>
    <row r="15" spans="1:45" ht="22.5" customHeight="1" x14ac:dyDescent="0.25">
      <c r="J15" s="13"/>
      <c r="K15" s="13"/>
      <c r="L15" s="13"/>
      <c r="M15" s="15"/>
      <c r="N15" s="15"/>
      <c r="O15" s="15"/>
      <c r="P15" s="15"/>
      <c r="Q15" s="13"/>
      <c r="R15" s="13"/>
      <c r="S15" s="13"/>
      <c r="T15" s="25"/>
      <c r="U15" s="25"/>
      <c r="V15" s="25"/>
      <c r="W15" s="25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N15" s="24"/>
      <c r="AO15" s="24"/>
      <c r="AP15" s="24"/>
      <c r="AQ15" s="24"/>
    </row>
    <row r="16" spans="1:45" ht="22.5" customHeight="1" x14ac:dyDescent="0.25">
      <c r="J16" s="13"/>
      <c r="K16" s="13"/>
      <c r="L16" s="13"/>
      <c r="M16" s="15"/>
      <c r="N16" s="15"/>
      <c r="O16" s="15"/>
      <c r="P16" s="15"/>
      <c r="Q16" s="13"/>
      <c r="R16" s="13"/>
      <c r="S16" s="13"/>
      <c r="T16" s="25"/>
      <c r="U16" s="25"/>
      <c r="V16" s="25"/>
      <c r="W16" s="25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N16" s="24"/>
      <c r="AO16" s="24"/>
      <c r="AP16" s="24"/>
      <c r="AQ16" s="24"/>
    </row>
    <row r="17" spans="10:43" ht="22.5" customHeight="1" x14ac:dyDescent="0.25"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5"/>
      <c r="U17" s="25"/>
      <c r="V17" s="25"/>
      <c r="W17" s="25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N17" s="24"/>
      <c r="AO17" s="24"/>
      <c r="AP17" s="24"/>
      <c r="AQ17" s="24"/>
    </row>
    <row r="18" spans="10:43" ht="22.5" customHeight="1" x14ac:dyDescent="0.25"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5"/>
      <c r="U18" s="25"/>
      <c r="V18" s="25"/>
      <c r="W18" s="25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N18" s="24"/>
      <c r="AO18" s="24"/>
      <c r="AP18" s="24"/>
      <c r="AQ18" s="24"/>
    </row>
    <row r="19" spans="10:43" ht="22.5" customHeight="1" x14ac:dyDescent="0.25">
      <c r="T19" s="25"/>
      <c r="U19" s="25"/>
      <c r="V19" s="25"/>
      <c r="W19" s="25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0:43" ht="22.5" customHeight="1" x14ac:dyDescent="0.25">
      <c r="T20" s="25"/>
      <c r="U20" s="25"/>
      <c r="V20" s="25"/>
      <c r="W20" s="25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0:43" ht="22.5" customHeight="1" x14ac:dyDescent="0.25">
      <c r="M21" s="11"/>
      <c r="N21" s="11"/>
      <c r="O21" s="11"/>
      <c r="P21" s="11"/>
      <c r="T21" s="25"/>
      <c r="U21" s="25"/>
      <c r="V21" s="25"/>
      <c r="W21" s="25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0:43" ht="13.9" x14ac:dyDescent="0.25">
      <c r="T22" s="26"/>
      <c r="U22" s="26"/>
      <c r="V22" s="26"/>
      <c r="W22" s="26"/>
      <c r="AF22" s="16"/>
      <c r="AG22" s="16"/>
      <c r="AH22" s="16"/>
      <c r="AI22" s="16"/>
    </row>
    <row r="23" spans="10:43" ht="13.9" x14ac:dyDescent="0.25">
      <c r="T23" s="26"/>
      <c r="U23" s="26"/>
      <c r="V23" s="26"/>
      <c r="W23" s="26"/>
      <c r="AF23" s="16"/>
      <c r="AG23" s="16"/>
      <c r="AH23" s="16"/>
      <c r="AI23" s="16"/>
    </row>
    <row r="24" spans="10:43" ht="13.9" x14ac:dyDescent="0.25">
      <c r="T24" s="26"/>
      <c r="U24" s="26"/>
      <c r="V24" s="26"/>
      <c r="W24" s="26"/>
      <c r="AF24" s="16"/>
      <c r="AG24" s="16"/>
      <c r="AH24" s="16"/>
      <c r="AI24" s="16"/>
    </row>
    <row r="25" spans="10:43" ht="13.9" x14ac:dyDescent="0.25">
      <c r="T25" s="26"/>
      <c r="U25" s="26"/>
      <c r="V25" s="26"/>
      <c r="W25" s="26"/>
      <c r="AF25" s="16"/>
      <c r="AG25" s="16"/>
      <c r="AH25" s="16"/>
      <c r="AI25" s="16"/>
    </row>
    <row r="26" spans="10:43" ht="13.9" x14ac:dyDescent="0.25">
      <c r="T26" s="26"/>
      <c r="U26" s="26"/>
      <c r="V26" s="26"/>
      <c r="W26" s="26"/>
      <c r="AF26" s="16"/>
      <c r="AG26" s="16"/>
      <c r="AH26" s="16"/>
      <c r="AI26" s="16"/>
    </row>
    <row r="27" spans="10:43" ht="13.9" x14ac:dyDescent="0.25">
      <c r="T27" s="26"/>
      <c r="U27" s="26"/>
      <c r="V27" s="26"/>
      <c r="W27" s="26"/>
      <c r="AF27" s="16"/>
      <c r="AG27" s="16"/>
      <c r="AH27" s="16"/>
      <c r="AI27" s="16"/>
    </row>
    <row r="28" spans="10:43" ht="13.9" x14ac:dyDescent="0.25">
      <c r="T28" s="26"/>
      <c r="U28" s="26"/>
      <c r="V28" s="26"/>
      <c r="W28" s="26"/>
      <c r="AF28" s="16"/>
      <c r="AG28" s="16"/>
      <c r="AH28" s="16"/>
      <c r="AI28" s="16"/>
    </row>
    <row r="29" spans="10:43" ht="13.9" x14ac:dyDescent="0.25">
      <c r="T29" s="26"/>
      <c r="U29" s="26"/>
      <c r="V29" s="26"/>
      <c r="W29" s="26"/>
      <c r="AF29" s="16"/>
      <c r="AG29" s="16"/>
      <c r="AH29" s="16"/>
      <c r="AI29" s="16"/>
    </row>
  </sheetData>
  <mergeCells count="6">
    <mergeCell ref="B14:G14"/>
    <mergeCell ref="A2:AR2"/>
    <mergeCell ref="A4:A11"/>
    <mergeCell ref="B4:AR4"/>
    <mergeCell ref="B9:AR9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zoomScale="70" zoomScaleNormal="70" workbookViewId="0">
      <selection activeCell="N12" sqref="N12"/>
    </sheetView>
  </sheetViews>
  <sheetFormatPr defaultColWidth="9.140625" defaultRowHeight="15" x14ac:dyDescent="0.25"/>
  <cols>
    <col min="1" max="1" width="18.42578125" style="1" customWidth="1"/>
    <col min="2" max="14" width="18.140625" style="1" customWidth="1"/>
    <col min="15" max="15" width="11.14062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5" ht="42.75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33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13957951.999999998</v>
      </c>
      <c r="D5" s="3">
        <v>12571686</v>
      </c>
      <c r="E5" s="3">
        <v>11724942</v>
      </c>
      <c r="F5" s="3">
        <f>1715999+7450659</f>
        <v>9166658</v>
      </c>
      <c r="G5" s="3">
        <v>9441870.9999999963</v>
      </c>
      <c r="H5" s="3">
        <v>8738258</v>
      </c>
      <c r="I5" s="3">
        <v>9557962.9999999981</v>
      </c>
      <c r="J5" s="3">
        <v>10066744</v>
      </c>
      <c r="K5" s="3">
        <v>8891590.0000000019</v>
      </c>
      <c r="L5" s="3">
        <v>10391715.999999996</v>
      </c>
      <c r="M5" s="3">
        <v>11344001.000000004</v>
      </c>
      <c r="N5" s="3">
        <v>14177392.999999996</v>
      </c>
    </row>
    <row r="6" spans="1:15" ht="22.5" customHeight="1" x14ac:dyDescent="0.25">
      <c r="A6" s="51"/>
      <c r="B6" s="5" t="s">
        <v>15</v>
      </c>
      <c r="C6" s="3">
        <v>2265343</v>
      </c>
      <c r="D6" s="3">
        <v>1840512</v>
      </c>
      <c r="E6" s="3">
        <v>2179231</v>
      </c>
      <c r="F6" s="3">
        <f>125640+1676818</f>
        <v>1802458</v>
      </c>
      <c r="G6" s="3">
        <v>1795649</v>
      </c>
      <c r="H6" s="3">
        <v>1397205.0000000002</v>
      </c>
      <c r="I6" s="3">
        <v>1492434</v>
      </c>
      <c r="J6" s="3">
        <v>1252927</v>
      </c>
      <c r="K6" s="3">
        <v>1104210</v>
      </c>
      <c r="L6" s="3">
        <v>1459983.0000000002</v>
      </c>
      <c r="M6" s="3">
        <v>1683393</v>
      </c>
      <c r="N6" s="3">
        <v>1806581.9999999998</v>
      </c>
    </row>
    <row r="7" spans="1:15" ht="22.5" customHeight="1" x14ac:dyDescent="0.25">
      <c r="A7" s="51"/>
      <c r="B7" s="5" t="s">
        <v>16</v>
      </c>
      <c r="C7" s="3">
        <v>544657</v>
      </c>
      <c r="D7" s="3">
        <v>513726</v>
      </c>
      <c r="E7" s="3">
        <v>472758.99999999994</v>
      </c>
      <c r="F7" s="3">
        <f>22476+444481</f>
        <v>466957</v>
      </c>
      <c r="G7" s="3">
        <v>402977</v>
      </c>
      <c r="H7" s="3">
        <v>352022.00000000006</v>
      </c>
      <c r="I7" s="3">
        <v>327296.99999999994</v>
      </c>
      <c r="J7" s="3">
        <v>155161</v>
      </c>
      <c r="K7" s="3">
        <v>173198.99999999997</v>
      </c>
      <c r="L7" s="3">
        <v>392834</v>
      </c>
      <c r="M7" s="3">
        <v>609770</v>
      </c>
      <c r="N7" s="3">
        <v>527139</v>
      </c>
    </row>
    <row r="8" spans="1:15" ht="22.5" customHeight="1" x14ac:dyDescent="0.25">
      <c r="A8" s="51"/>
      <c r="B8" s="5" t="s">
        <v>17</v>
      </c>
      <c r="C8" s="3">
        <v>14656</v>
      </c>
      <c r="D8" s="3">
        <v>13242</v>
      </c>
      <c r="E8" s="3">
        <v>11817</v>
      </c>
      <c r="F8" s="3">
        <v>5222</v>
      </c>
      <c r="G8" s="3">
        <v>4453</v>
      </c>
      <c r="H8" s="3">
        <v>2759</v>
      </c>
      <c r="I8" s="3">
        <v>1934</v>
      </c>
      <c r="J8" s="3">
        <v>3128</v>
      </c>
      <c r="K8" s="3">
        <v>2319</v>
      </c>
      <c r="L8" s="3">
        <v>7221</v>
      </c>
      <c r="M8" s="3">
        <v>11490</v>
      </c>
      <c r="N8" s="3">
        <v>14048</v>
      </c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3392</v>
      </c>
      <c r="D10" s="3">
        <v>3089</v>
      </c>
      <c r="E10" s="3">
        <v>2762</v>
      </c>
      <c r="F10" s="3">
        <v>1695</v>
      </c>
      <c r="G10" s="3">
        <v>1943</v>
      </c>
      <c r="H10" s="3">
        <v>1513.0000000000002</v>
      </c>
      <c r="I10" s="3">
        <v>2348</v>
      </c>
      <c r="J10" s="3">
        <v>2423</v>
      </c>
      <c r="K10" s="3">
        <v>1831</v>
      </c>
      <c r="L10" s="3">
        <v>2600</v>
      </c>
      <c r="M10" s="3">
        <v>2877</v>
      </c>
      <c r="N10" s="3">
        <v>3643</v>
      </c>
    </row>
    <row r="11" spans="1:15" ht="30.75" customHeight="1" x14ac:dyDescent="0.25">
      <c r="A11" s="51"/>
      <c r="B11" s="6" t="s">
        <v>18</v>
      </c>
      <c r="C11" s="10">
        <f t="shared" ref="C11:N11" si="0">SUM(C5:C8,C10)</f>
        <v>16786000</v>
      </c>
      <c r="D11" s="10">
        <f t="shared" si="0"/>
        <v>14942255</v>
      </c>
      <c r="E11" s="10">
        <f t="shared" si="0"/>
        <v>14391511</v>
      </c>
      <c r="F11" s="10">
        <f t="shared" si="0"/>
        <v>11442990</v>
      </c>
      <c r="G11" s="10">
        <f t="shared" si="0"/>
        <v>11646892.999999996</v>
      </c>
      <c r="H11" s="10">
        <f t="shared" si="0"/>
        <v>10491757</v>
      </c>
      <c r="I11" s="10">
        <f t="shared" si="0"/>
        <v>11381975.999999998</v>
      </c>
      <c r="J11" s="10">
        <f t="shared" si="0"/>
        <v>11480383</v>
      </c>
      <c r="K11" s="10">
        <f>SUM(K5:K8,K10)</f>
        <v>10173149.000000002</v>
      </c>
      <c r="L11" s="10">
        <f t="shared" si="0"/>
        <v>12254353.999999996</v>
      </c>
      <c r="M11" s="10">
        <f t="shared" si="0"/>
        <v>13651531.000000004</v>
      </c>
      <c r="N11" s="10">
        <f t="shared" si="0"/>
        <v>16528804.999999996</v>
      </c>
    </row>
    <row r="12" spans="1:15" ht="67.5" customHeight="1" x14ac:dyDescent="0.25">
      <c r="A12" s="5" t="s">
        <v>36</v>
      </c>
      <c r="B12" s="5" t="s">
        <v>14</v>
      </c>
      <c r="C12" s="3">
        <v>0</v>
      </c>
      <c r="D12" s="3">
        <v>0</v>
      </c>
      <c r="E12" s="3">
        <v>0</v>
      </c>
      <c r="F12" s="3">
        <v>0</v>
      </c>
      <c r="G12" s="3">
        <v>1683490</v>
      </c>
      <c r="H12" s="3">
        <v>1571554</v>
      </c>
      <c r="I12" s="3">
        <v>1751079</v>
      </c>
      <c r="J12" s="3">
        <v>1729167</v>
      </c>
      <c r="K12" s="3">
        <v>1498728</v>
      </c>
      <c r="L12" s="3">
        <v>1659730</v>
      </c>
      <c r="M12" s="3">
        <v>1598575</v>
      </c>
      <c r="N12" s="3">
        <v>1735217</v>
      </c>
    </row>
    <row r="13" spans="1:15" ht="22.5" customHeight="1" x14ac:dyDescent="0.25">
      <c r="A13" s="55" t="s">
        <v>18</v>
      </c>
      <c r="B13" s="56"/>
      <c r="C13" s="10">
        <f>C11+C12</f>
        <v>16786000</v>
      </c>
      <c r="D13" s="10">
        <f t="shared" ref="D13:N13" si="1">D11+D12</f>
        <v>14942255</v>
      </c>
      <c r="E13" s="10">
        <f t="shared" si="1"/>
        <v>14391511</v>
      </c>
      <c r="F13" s="10">
        <f t="shared" si="1"/>
        <v>11442990</v>
      </c>
      <c r="G13" s="10">
        <f t="shared" si="1"/>
        <v>13330382.999999996</v>
      </c>
      <c r="H13" s="10">
        <f t="shared" si="1"/>
        <v>12063311</v>
      </c>
      <c r="I13" s="10">
        <f t="shared" si="1"/>
        <v>13133054.999999998</v>
      </c>
      <c r="J13" s="10">
        <f t="shared" si="1"/>
        <v>13209550</v>
      </c>
      <c r="K13" s="10">
        <f t="shared" si="1"/>
        <v>11671877.000000002</v>
      </c>
      <c r="L13" s="10">
        <f t="shared" si="1"/>
        <v>13914083.999999996</v>
      </c>
      <c r="M13" s="10">
        <f t="shared" si="1"/>
        <v>15250106.000000004</v>
      </c>
      <c r="N13" s="10">
        <f t="shared" si="1"/>
        <v>18264021.999999996</v>
      </c>
      <c r="O13" s="11"/>
    </row>
    <row r="14" spans="1:15" s="36" customFormat="1" x14ac:dyDescent="0.25"/>
    <row r="15" spans="1:15" s="37" customFormat="1" ht="22.5" customHeight="1" x14ac:dyDescent="0.25">
      <c r="B15" s="34"/>
      <c r="C15" s="34"/>
      <c r="D15" s="34"/>
      <c r="E15" s="19"/>
      <c r="G15" s="38"/>
      <c r="H15" s="39"/>
      <c r="J15" s="38"/>
    </row>
    <row r="16" spans="1:15" s="37" customFormat="1" ht="22.5" customHeight="1" x14ac:dyDescent="0.25">
      <c r="F16" s="38"/>
      <c r="H16" s="40"/>
      <c r="I16" s="38"/>
      <c r="J16" s="38"/>
      <c r="K16" s="38"/>
      <c r="M16" s="41"/>
    </row>
    <row r="17" spans="1:13" s="37" customFormat="1" ht="22.5" customHeight="1" x14ac:dyDescent="0.25">
      <c r="F17" s="38"/>
      <c r="H17" s="40"/>
      <c r="I17" s="38"/>
      <c r="J17" s="38"/>
      <c r="K17" s="38"/>
      <c r="M17" s="41"/>
    </row>
    <row r="18" spans="1:13" s="37" customFormat="1" ht="22.5" customHeight="1" x14ac:dyDescent="0.25">
      <c r="H18" s="40"/>
      <c r="I18" s="38"/>
      <c r="J18" s="38"/>
      <c r="K18" s="38"/>
      <c r="M18" s="41"/>
    </row>
    <row r="19" spans="1:13" s="37" customFormat="1" ht="22.5" customHeight="1" x14ac:dyDescent="0.25">
      <c r="H19" s="40"/>
      <c r="I19" s="38"/>
      <c r="J19" s="38"/>
      <c r="K19" s="38"/>
      <c r="M19" s="41"/>
    </row>
    <row r="20" spans="1:13" s="37" customFormat="1" ht="22.5" customHeight="1" x14ac:dyDescent="0.25">
      <c r="H20" s="40"/>
      <c r="I20" s="38"/>
      <c r="J20" s="38"/>
      <c r="K20" s="38"/>
    </row>
    <row r="21" spans="1:13" s="37" customFormat="1" ht="22.5" customHeight="1" x14ac:dyDescent="0.25">
      <c r="H21" s="40"/>
      <c r="I21" s="38"/>
      <c r="J21" s="38"/>
      <c r="K21" s="38"/>
    </row>
    <row r="22" spans="1:13" s="37" customFormat="1" ht="22.5" customHeight="1" x14ac:dyDescent="0.25">
      <c r="F22" s="39"/>
      <c r="H22" s="40"/>
      <c r="I22" s="38"/>
      <c r="J22" s="38"/>
      <c r="K22" s="38"/>
    </row>
    <row r="23" spans="1:13" s="43" customFormat="1" x14ac:dyDescent="0.25">
      <c r="A23" s="37"/>
      <c r="B23" s="37"/>
      <c r="C23" s="37"/>
      <c r="D23" s="37"/>
      <c r="E23" s="37"/>
      <c r="F23" s="37"/>
      <c r="G23" s="37"/>
      <c r="H23" s="42"/>
      <c r="I23" s="37"/>
      <c r="K23" s="44"/>
    </row>
    <row r="24" spans="1:13" s="45" customFormat="1" x14ac:dyDescent="0.25">
      <c r="A24" s="21"/>
      <c r="B24" s="21"/>
      <c r="C24" s="21"/>
      <c r="D24" s="21"/>
      <c r="E24" s="21"/>
      <c r="F24" s="21"/>
      <c r="G24" s="21"/>
      <c r="H24" s="42"/>
      <c r="I24" s="21"/>
      <c r="K24" s="46"/>
    </row>
    <row r="25" spans="1:13" ht="13.9" x14ac:dyDescent="0.25">
      <c r="H25" s="26"/>
      <c r="K25" s="16"/>
    </row>
    <row r="26" spans="1:13" ht="13.9" x14ac:dyDescent="0.25">
      <c r="H26" s="26"/>
      <c r="K26" s="16"/>
    </row>
    <row r="27" spans="1:13" ht="13.9" x14ac:dyDescent="0.25">
      <c r="H27" s="26"/>
      <c r="K27" s="16"/>
    </row>
    <row r="28" spans="1:13" ht="13.9" x14ac:dyDescent="0.25">
      <c r="H28" s="26"/>
      <c r="K28" s="16"/>
    </row>
    <row r="29" spans="1:13" ht="13.9" x14ac:dyDescent="0.25">
      <c r="H29" s="26"/>
      <c r="K29" s="16"/>
    </row>
    <row r="30" spans="1:13" x14ac:dyDescent="0.25">
      <c r="H30" s="26"/>
      <c r="K30" s="16"/>
    </row>
  </sheetData>
  <mergeCells count="5">
    <mergeCell ref="A2:N2"/>
    <mergeCell ref="A4:A11"/>
    <mergeCell ref="B4:N4"/>
    <mergeCell ref="B9:N9"/>
    <mergeCell ref="A13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zoomScale="70" zoomScaleNormal="70" workbookViewId="0">
      <selection activeCell="J22" sqref="J22"/>
    </sheetView>
  </sheetViews>
  <sheetFormatPr defaultColWidth="9.140625" defaultRowHeight="15" x14ac:dyDescent="0.25"/>
  <cols>
    <col min="1" max="1" width="18.42578125" style="1" customWidth="1"/>
    <col min="2" max="14" width="18.140625" style="1" customWidth="1"/>
    <col min="15" max="15" width="11.14062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5" ht="42.75" customHeight="1" x14ac:dyDescent="0.2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33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14740609.000000002</v>
      </c>
      <c r="D5" s="3">
        <v>13000407</v>
      </c>
      <c r="E5" s="17">
        <v>12155364.000000002</v>
      </c>
      <c r="F5" s="17">
        <f>7260791+1634655</f>
        <v>8895446</v>
      </c>
      <c r="G5" s="3">
        <v>9572322</v>
      </c>
      <c r="H5" s="3">
        <v>9221843</v>
      </c>
      <c r="I5" s="3">
        <v>10152783</v>
      </c>
      <c r="J5" s="3">
        <v>9135633</v>
      </c>
      <c r="K5" s="3">
        <v>8713487</v>
      </c>
      <c r="L5" s="3">
        <v>10469942</v>
      </c>
      <c r="M5" s="3">
        <v>11746483</v>
      </c>
      <c r="N5" s="3">
        <v>13430692</v>
      </c>
    </row>
    <row r="6" spans="1:15" ht="22.5" customHeight="1" x14ac:dyDescent="0.25">
      <c r="A6" s="51"/>
      <c r="B6" s="5" t="s">
        <v>15</v>
      </c>
      <c r="C6" s="3">
        <v>1934282</v>
      </c>
      <c r="D6" s="3">
        <v>1828737</v>
      </c>
      <c r="E6" s="17">
        <v>1777533.9999999998</v>
      </c>
      <c r="F6" s="17">
        <f>1145447+169733</f>
        <v>1315180</v>
      </c>
      <c r="G6" s="3">
        <v>1156685</v>
      </c>
      <c r="H6" s="3">
        <v>935013</v>
      </c>
      <c r="I6" s="3">
        <v>1293797</v>
      </c>
      <c r="J6" s="3">
        <v>1091909</v>
      </c>
      <c r="K6" s="3">
        <v>1031370</v>
      </c>
      <c r="L6" s="3">
        <v>1186220</v>
      </c>
      <c r="M6" s="3">
        <v>1712489</v>
      </c>
      <c r="N6" s="3">
        <v>2194525</v>
      </c>
    </row>
    <row r="7" spans="1:15" ht="22.5" customHeight="1" x14ac:dyDescent="0.25">
      <c r="A7" s="51"/>
      <c r="B7" s="5" t="s">
        <v>16</v>
      </c>
      <c r="C7" s="3">
        <v>590231.00000000012</v>
      </c>
      <c r="D7" s="3">
        <v>594828.00000000012</v>
      </c>
      <c r="E7" s="17">
        <v>536088</v>
      </c>
      <c r="F7" s="17">
        <v>399331</v>
      </c>
      <c r="G7" s="3">
        <v>704444</v>
      </c>
      <c r="H7" s="3">
        <v>524490</v>
      </c>
      <c r="I7" s="3">
        <v>412520.4</v>
      </c>
      <c r="J7" s="3">
        <v>375091</v>
      </c>
      <c r="K7" s="3">
        <v>367190.16000000003</v>
      </c>
      <c r="L7" s="3">
        <v>759720</v>
      </c>
      <c r="M7" s="3">
        <v>1102599</v>
      </c>
      <c r="N7" s="3">
        <v>1392983</v>
      </c>
    </row>
    <row r="8" spans="1:15" ht="22.5" customHeight="1" x14ac:dyDescent="0.25">
      <c r="A8" s="51"/>
      <c r="B8" s="5" t="s">
        <v>17</v>
      </c>
      <c r="C8" s="3">
        <v>14568</v>
      </c>
      <c r="D8" s="3">
        <v>10829</v>
      </c>
      <c r="E8" s="17">
        <v>11777</v>
      </c>
      <c r="F8" s="17">
        <v>0</v>
      </c>
      <c r="G8" s="3">
        <v>2566</v>
      </c>
      <c r="H8" s="3">
        <v>2683</v>
      </c>
      <c r="I8" s="3">
        <v>1846</v>
      </c>
      <c r="J8" s="3">
        <v>1807</v>
      </c>
      <c r="K8" s="3">
        <v>1709</v>
      </c>
      <c r="L8" s="3">
        <v>6604</v>
      </c>
      <c r="M8" s="3">
        <v>13080</v>
      </c>
      <c r="N8" s="3">
        <v>12867</v>
      </c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3851</v>
      </c>
      <c r="D10" s="3">
        <v>2785.9999999999995</v>
      </c>
      <c r="E10" s="17">
        <v>1865.9999999999998</v>
      </c>
      <c r="F10" s="17">
        <v>1404</v>
      </c>
      <c r="G10" s="3">
        <v>6975</v>
      </c>
      <c r="H10" s="3">
        <v>5467</v>
      </c>
      <c r="I10" s="3">
        <v>4604</v>
      </c>
      <c r="J10" s="3">
        <v>6396</v>
      </c>
      <c r="K10" s="3">
        <v>6209</v>
      </c>
      <c r="L10" s="3">
        <v>7076</v>
      </c>
      <c r="M10" s="3">
        <v>6659</v>
      </c>
      <c r="N10" s="3">
        <v>7579</v>
      </c>
    </row>
    <row r="11" spans="1:15" ht="30.75" customHeight="1" x14ac:dyDescent="0.25">
      <c r="A11" s="51"/>
      <c r="B11" s="6" t="s">
        <v>18</v>
      </c>
      <c r="C11" s="10">
        <f t="shared" ref="C11:N11" si="0">SUM(C5:C8,C10)</f>
        <v>17283541.000000004</v>
      </c>
      <c r="D11" s="10">
        <f t="shared" si="0"/>
        <v>15437587</v>
      </c>
      <c r="E11" s="10">
        <f t="shared" si="0"/>
        <v>14482629.000000002</v>
      </c>
      <c r="F11" s="48">
        <f t="shared" si="0"/>
        <v>10611361</v>
      </c>
      <c r="G11" s="10">
        <f t="shared" si="0"/>
        <v>11442992</v>
      </c>
      <c r="H11" s="10">
        <f t="shared" si="0"/>
        <v>10689496</v>
      </c>
      <c r="I11" s="10">
        <f t="shared" si="0"/>
        <v>11865550.4</v>
      </c>
      <c r="J11" s="10">
        <f t="shared" si="0"/>
        <v>10610836</v>
      </c>
      <c r="K11" s="10">
        <f>SUM(K5:K8,K10)</f>
        <v>10119965.16</v>
      </c>
      <c r="L11" s="10">
        <f t="shared" si="0"/>
        <v>12429562</v>
      </c>
      <c r="M11" s="10">
        <f t="shared" si="0"/>
        <v>14581310</v>
      </c>
      <c r="N11" s="10">
        <f t="shared" si="0"/>
        <v>17038646</v>
      </c>
    </row>
    <row r="12" spans="1:15" ht="67.5" customHeight="1" x14ac:dyDescent="0.25">
      <c r="A12" s="5" t="s">
        <v>36</v>
      </c>
      <c r="B12" s="5" t="s">
        <v>14</v>
      </c>
      <c r="C12" s="47">
        <v>1577862</v>
      </c>
      <c r="D12" s="47">
        <v>1607588</v>
      </c>
      <c r="E12" s="17">
        <v>1628444</v>
      </c>
      <c r="F12" s="17">
        <v>1478710</v>
      </c>
      <c r="G12" s="47">
        <v>1595590</v>
      </c>
      <c r="H12" s="47">
        <v>1504734</v>
      </c>
      <c r="I12" s="47">
        <v>1635605</v>
      </c>
      <c r="J12" s="47">
        <v>1519769</v>
      </c>
      <c r="K12" s="47">
        <v>1511578</v>
      </c>
      <c r="L12" s="47">
        <v>1648627</v>
      </c>
      <c r="M12" s="47">
        <v>1597418</v>
      </c>
      <c r="N12" s="47">
        <v>1742123</v>
      </c>
    </row>
    <row r="13" spans="1:15" ht="22.5" customHeight="1" x14ac:dyDescent="0.25">
      <c r="A13" s="55" t="s">
        <v>18</v>
      </c>
      <c r="B13" s="56"/>
      <c r="C13" s="10">
        <f>C11+C12</f>
        <v>18861403.000000004</v>
      </c>
      <c r="D13" s="10">
        <f t="shared" ref="D13:N13" si="1">D11+D12</f>
        <v>17045175</v>
      </c>
      <c r="E13" s="10">
        <f t="shared" si="1"/>
        <v>16111073.000000002</v>
      </c>
      <c r="F13" s="48">
        <f t="shared" si="1"/>
        <v>12090071</v>
      </c>
      <c r="G13" s="10">
        <f t="shared" si="1"/>
        <v>13038582</v>
      </c>
      <c r="H13" s="10">
        <f t="shared" si="1"/>
        <v>12194230</v>
      </c>
      <c r="I13" s="10">
        <f t="shared" si="1"/>
        <v>13501155.4</v>
      </c>
      <c r="J13" s="10">
        <f t="shared" si="1"/>
        <v>12130605</v>
      </c>
      <c r="K13" s="10">
        <f t="shared" si="1"/>
        <v>11631543.16</v>
      </c>
      <c r="L13" s="10">
        <f t="shared" si="1"/>
        <v>14078189</v>
      </c>
      <c r="M13" s="10">
        <f t="shared" si="1"/>
        <v>16178728</v>
      </c>
      <c r="N13" s="10">
        <f t="shared" si="1"/>
        <v>18780769</v>
      </c>
      <c r="O13" s="11"/>
    </row>
    <row r="14" spans="1:15" s="36" customFormat="1" x14ac:dyDescent="0.25"/>
    <row r="15" spans="1:15" s="37" customFormat="1" ht="22.5" customHeight="1" x14ac:dyDescent="0.25">
      <c r="B15" s="35"/>
      <c r="C15" s="35"/>
      <c r="D15" s="35"/>
      <c r="E15" s="19"/>
      <c r="G15" s="38"/>
      <c r="H15" s="39"/>
      <c r="J15" s="38"/>
    </row>
    <row r="16" spans="1:15" s="37" customFormat="1" ht="22.5" customHeight="1" x14ac:dyDescent="0.25">
      <c r="F16" s="38"/>
      <c r="H16" s="40"/>
      <c r="I16" s="38"/>
      <c r="J16" s="38"/>
      <c r="K16" s="38"/>
      <c r="M16" s="41"/>
    </row>
    <row r="17" spans="1:13" s="37" customFormat="1" ht="22.5" customHeight="1" x14ac:dyDescent="0.25">
      <c r="D17"/>
      <c r="F17" s="38"/>
      <c r="H17" s="40"/>
      <c r="I17" s="38"/>
      <c r="J17" s="38"/>
      <c r="K17" s="38"/>
      <c r="M17" s="41"/>
    </row>
    <row r="18" spans="1:13" s="37" customFormat="1" ht="22.5" customHeight="1" x14ac:dyDescent="0.25">
      <c r="D18" s="39"/>
      <c r="H18" s="40"/>
      <c r="I18" s="38"/>
      <c r="J18" s="38"/>
      <c r="K18" s="38"/>
      <c r="M18" s="41"/>
    </row>
    <row r="19" spans="1:13" s="37" customFormat="1" ht="22.5" customHeight="1" x14ac:dyDescent="0.25">
      <c r="C19" s="39"/>
      <c r="H19" s="40"/>
      <c r="I19" s="38"/>
      <c r="J19" s="38"/>
      <c r="K19" s="38"/>
      <c r="M19" s="41"/>
    </row>
    <row r="20" spans="1:13" s="37" customFormat="1" ht="22.5" customHeight="1" x14ac:dyDescent="0.25">
      <c r="H20" s="40"/>
      <c r="I20" s="38"/>
      <c r="J20" s="38"/>
      <c r="K20" s="38"/>
    </row>
    <row r="21" spans="1:13" s="37" customFormat="1" ht="22.5" customHeight="1" x14ac:dyDescent="0.25">
      <c r="H21" s="40"/>
      <c r="I21" s="38"/>
      <c r="J21" s="38"/>
      <c r="K21" s="38"/>
    </row>
    <row r="22" spans="1:13" s="37" customFormat="1" ht="22.5" customHeight="1" x14ac:dyDescent="0.25">
      <c r="F22" s="39"/>
      <c r="H22" s="40"/>
      <c r="I22" s="38"/>
      <c r="J22" s="38"/>
      <c r="K22" s="38"/>
    </row>
    <row r="23" spans="1:13" s="43" customFormat="1" x14ac:dyDescent="0.25">
      <c r="A23" s="37"/>
      <c r="B23" s="37"/>
      <c r="C23" s="37"/>
      <c r="D23" s="37"/>
      <c r="E23" s="37"/>
      <c r="F23" s="37"/>
      <c r="G23" s="37"/>
      <c r="H23" s="42"/>
      <c r="I23" s="37"/>
      <c r="K23" s="44"/>
    </row>
    <row r="24" spans="1:13" s="45" customFormat="1" x14ac:dyDescent="0.25">
      <c r="A24" s="21"/>
      <c r="B24" s="21"/>
      <c r="C24" s="21"/>
      <c r="D24" s="21"/>
      <c r="E24" s="21"/>
      <c r="F24" s="21"/>
      <c r="G24" s="21"/>
      <c r="H24" s="42"/>
      <c r="I24" s="21"/>
      <c r="K24" s="46"/>
    </row>
    <row r="25" spans="1:13" x14ac:dyDescent="0.25">
      <c r="H25" s="26"/>
      <c r="K25" s="16"/>
    </row>
    <row r="26" spans="1:13" x14ac:dyDescent="0.25">
      <c r="H26" s="26"/>
      <c r="K26" s="16"/>
    </row>
    <row r="27" spans="1:13" ht="13.9" x14ac:dyDescent="0.25">
      <c r="H27" s="26"/>
      <c r="K27" s="16"/>
    </row>
    <row r="28" spans="1:13" ht="13.9" x14ac:dyDescent="0.25">
      <c r="H28" s="26"/>
      <c r="K28" s="16"/>
    </row>
    <row r="29" spans="1:13" ht="13.9" x14ac:dyDescent="0.25">
      <c r="H29" s="26"/>
      <c r="K29" s="16"/>
    </row>
    <row r="30" spans="1:13" x14ac:dyDescent="0.25">
      <c r="H30" s="26"/>
      <c r="K30" s="16"/>
    </row>
  </sheetData>
  <mergeCells count="5">
    <mergeCell ref="A2:N2"/>
    <mergeCell ref="A4:A11"/>
    <mergeCell ref="B4:N4"/>
    <mergeCell ref="B9:N9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zoomScale="80" zoomScaleNormal="80" workbookViewId="0">
      <selection activeCell="G14" sqref="G14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1.140625" style="1" bestFit="1" customWidth="1"/>
    <col min="16" max="16384" width="9.140625" style="1"/>
  </cols>
  <sheetData>
    <row r="2" spans="1:15" ht="42.75" customHeight="1" x14ac:dyDescent="0.2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20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14315520.33</v>
      </c>
      <c r="D5" s="3">
        <v>11994010.205999998</v>
      </c>
      <c r="E5" s="3">
        <v>11668148.190000001</v>
      </c>
      <c r="F5" s="3">
        <v>10236791</v>
      </c>
      <c r="G5" s="3">
        <v>8784359.9999999981</v>
      </c>
      <c r="H5" s="3">
        <v>8140323</v>
      </c>
      <c r="I5" s="3">
        <v>6910839</v>
      </c>
      <c r="J5" s="3">
        <v>7178561</v>
      </c>
      <c r="K5" s="3">
        <v>6682325</v>
      </c>
      <c r="L5" s="3">
        <v>6964814</v>
      </c>
      <c r="M5" s="3">
        <v>7132669</v>
      </c>
      <c r="N5" s="3">
        <v>8061597</v>
      </c>
    </row>
    <row r="6" spans="1:15" ht="22.5" customHeight="1" x14ac:dyDescent="0.25">
      <c r="A6" s="51"/>
      <c r="B6" s="5" t="s">
        <v>15</v>
      </c>
      <c r="C6" s="3">
        <v>1285453.01</v>
      </c>
      <c r="D6" s="3">
        <v>1173563.8699999999</v>
      </c>
      <c r="E6" s="3">
        <v>1403533.9999999998</v>
      </c>
      <c r="F6" s="3">
        <v>645376</v>
      </c>
      <c r="G6" s="3">
        <v>807405.00000000012</v>
      </c>
      <c r="H6" s="3">
        <v>1900539.9999999998</v>
      </c>
      <c r="I6" s="3">
        <v>1769817</v>
      </c>
      <c r="J6" s="3">
        <v>1697626</v>
      </c>
      <c r="K6" s="3">
        <v>1302849</v>
      </c>
      <c r="L6" s="3">
        <v>1195108</v>
      </c>
      <c r="M6" s="3">
        <v>1164573</v>
      </c>
      <c r="N6" s="3">
        <v>1301189</v>
      </c>
    </row>
    <row r="7" spans="1:15" ht="22.5" customHeight="1" x14ac:dyDescent="0.25">
      <c r="A7" s="51"/>
      <c r="B7" s="5" t="s">
        <v>16</v>
      </c>
      <c r="C7" s="3">
        <v>546623</v>
      </c>
      <c r="D7" s="3">
        <v>453509.99999999994</v>
      </c>
      <c r="E7" s="3">
        <v>396561</v>
      </c>
      <c r="F7" s="3">
        <v>294381</v>
      </c>
      <c r="G7" s="3">
        <v>199267</v>
      </c>
      <c r="H7" s="3">
        <v>172331</v>
      </c>
      <c r="I7" s="3"/>
      <c r="J7" s="3"/>
      <c r="K7" s="3"/>
      <c r="L7" s="3"/>
      <c r="M7" s="3"/>
      <c r="N7" s="3"/>
    </row>
    <row r="8" spans="1:15" ht="22.5" customHeight="1" x14ac:dyDescent="0.25">
      <c r="A8" s="51"/>
      <c r="B8" s="5" t="s">
        <v>17</v>
      </c>
      <c r="C8" s="3">
        <v>8629</v>
      </c>
      <c r="D8" s="3">
        <v>4930</v>
      </c>
      <c r="E8" s="3">
        <v>5699</v>
      </c>
      <c r="F8" s="3">
        <v>2864</v>
      </c>
      <c r="G8" s="3">
        <v>2987</v>
      </c>
      <c r="H8" s="3">
        <v>1849</v>
      </c>
      <c r="I8" s="3"/>
      <c r="J8" s="3"/>
      <c r="K8" s="3"/>
      <c r="L8" s="3"/>
      <c r="M8" s="3"/>
      <c r="N8" s="3"/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14519</v>
      </c>
      <c r="D10" s="3">
        <v>13632</v>
      </c>
      <c r="E10" s="3">
        <v>14491</v>
      </c>
      <c r="F10" s="3">
        <v>11930</v>
      </c>
      <c r="G10" s="3">
        <v>10921</v>
      </c>
      <c r="H10" s="3">
        <v>9947</v>
      </c>
      <c r="I10" s="3"/>
      <c r="J10" s="3"/>
      <c r="K10" s="3"/>
      <c r="L10" s="3"/>
      <c r="M10" s="3"/>
      <c r="N10" s="3"/>
    </row>
    <row r="11" spans="1:15" ht="30.75" customHeight="1" x14ac:dyDescent="0.25">
      <c r="A11" s="51"/>
      <c r="B11" s="6" t="s">
        <v>18</v>
      </c>
      <c r="C11" s="3">
        <f t="shared" ref="C11:N11" si="0">SUM(C5:C8,C10)</f>
        <v>16170744.34</v>
      </c>
      <c r="D11" s="3">
        <f t="shared" si="0"/>
        <v>13639646.075999998</v>
      </c>
      <c r="E11" s="3">
        <f t="shared" si="0"/>
        <v>13488433.190000001</v>
      </c>
      <c r="F11" s="3">
        <f t="shared" si="0"/>
        <v>11191342</v>
      </c>
      <c r="G11" s="3">
        <f t="shared" si="0"/>
        <v>9804939.9999999981</v>
      </c>
      <c r="H11" s="3">
        <f t="shared" si="0"/>
        <v>10224990</v>
      </c>
      <c r="I11" s="3">
        <f t="shared" si="0"/>
        <v>8680656</v>
      </c>
      <c r="J11" s="3">
        <f t="shared" si="0"/>
        <v>8876187</v>
      </c>
      <c r="K11" s="3">
        <f t="shared" si="0"/>
        <v>7985174</v>
      </c>
      <c r="L11" s="3">
        <f t="shared" si="0"/>
        <v>8159922</v>
      </c>
      <c r="M11" s="3">
        <f t="shared" si="0"/>
        <v>8297242</v>
      </c>
      <c r="N11" s="3">
        <f t="shared" si="0"/>
        <v>9362786</v>
      </c>
    </row>
    <row r="12" spans="1:15" ht="22.5" customHeight="1" x14ac:dyDescent="0.25">
      <c r="A12" s="55" t="s">
        <v>18</v>
      </c>
      <c r="B12" s="56"/>
      <c r="C12" s="10">
        <f>C11</f>
        <v>16170744.34</v>
      </c>
      <c r="D12" s="10">
        <f t="shared" ref="D12:N12" si="1">D11</f>
        <v>13639646.075999998</v>
      </c>
      <c r="E12" s="10">
        <f t="shared" si="1"/>
        <v>13488433.190000001</v>
      </c>
      <c r="F12" s="10">
        <f t="shared" si="1"/>
        <v>11191342</v>
      </c>
      <c r="G12" s="10">
        <f t="shared" si="1"/>
        <v>9804939.9999999981</v>
      </c>
      <c r="H12" s="10">
        <f t="shared" si="1"/>
        <v>10224990</v>
      </c>
      <c r="I12" s="10">
        <f t="shared" si="1"/>
        <v>8680656</v>
      </c>
      <c r="J12" s="10">
        <f t="shared" si="1"/>
        <v>8876187</v>
      </c>
      <c r="K12" s="10">
        <f t="shared" si="1"/>
        <v>7985174</v>
      </c>
      <c r="L12" s="10">
        <f t="shared" si="1"/>
        <v>8159922</v>
      </c>
      <c r="M12" s="10">
        <f t="shared" si="1"/>
        <v>8297242</v>
      </c>
      <c r="N12" s="10">
        <f t="shared" si="1"/>
        <v>9362786</v>
      </c>
      <c r="O12" s="11"/>
    </row>
  </sheetData>
  <mergeCells count="5">
    <mergeCell ref="A2:N2"/>
    <mergeCell ref="B4:N4"/>
    <mergeCell ref="A4:A11"/>
    <mergeCell ref="B9:N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zoomScale="85" zoomScaleNormal="85" workbookViewId="0">
      <selection activeCell="F33" sqref="F33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5" width="11.140625" style="1" bestFit="1" customWidth="1"/>
    <col min="16" max="16384" width="9.140625" style="1"/>
  </cols>
  <sheetData>
    <row r="2" spans="1:15" ht="42.75" customHeight="1" x14ac:dyDescent="0.25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20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8283824</v>
      </c>
      <c r="D5" s="3">
        <v>6760213</v>
      </c>
      <c r="E5" s="3">
        <v>7282483</v>
      </c>
      <c r="F5" s="3">
        <v>6788165</v>
      </c>
      <c r="G5" s="3">
        <v>6019321</v>
      </c>
      <c r="H5" s="3">
        <v>6140112</v>
      </c>
      <c r="I5" s="3">
        <v>6443723</v>
      </c>
      <c r="J5" s="3">
        <v>6661558</v>
      </c>
      <c r="K5" s="3">
        <v>6019171</v>
      </c>
      <c r="L5" s="3">
        <v>6230665</v>
      </c>
      <c r="M5" s="3">
        <v>6950323</v>
      </c>
      <c r="N5" s="3">
        <v>7241909</v>
      </c>
    </row>
    <row r="6" spans="1:15" ht="22.5" customHeight="1" x14ac:dyDescent="0.25">
      <c r="A6" s="51"/>
      <c r="B6" s="5" t="s">
        <v>15</v>
      </c>
      <c r="C6" s="3">
        <v>1253660</v>
      </c>
      <c r="D6" s="3">
        <v>1058786</v>
      </c>
      <c r="E6" s="3">
        <v>999319</v>
      </c>
      <c r="F6" s="3">
        <v>1090175</v>
      </c>
      <c r="G6" s="3">
        <v>1024991</v>
      </c>
      <c r="H6" s="3">
        <v>1146743</v>
      </c>
      <c r="I6" s="3">
        <v>1167271</v>
      </c>
      <c r="J6" s="3">
        <v>1252706</v>
      </c>
      <c r="K6" s="3">
        <v>1103291</v>
      </c>
      <c r="L6" s="3">
        <v>1122690</v>
      </c>
      <c r="M6" s="3">
        <v>1163255</v>
      </c>
      <c r="N6" s="3">
        <v>1153902</v>
      </c>
    </row>
    <row r="7" spans="1:15" ht="22.5" customHeight="1" x14ac:dyDescent="0.25">
      <c r="A7" s="51"/>
      <c r="B7" s="5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22.5" customHeight="1" x14ac:dyDescent="0.25">
      <c r="A8" s="51"/>
      <c r="B8" s="5" t="s">
        <v>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30.75" customHeight="1" x14ac:dyDescent="0.25">
      <c r="A11" s="51"/>
      <c r="B11" s="6" t="s">
        <v>18</v>
      </c>
      <c r="C11" s="3">
        <f t="shared" ref="C11:N11" si="0">SUM(C5:C8,C10)</f>
        <v>9537484</v>
      </c>
      <c r="D11" s="3">
        <f t="shared" si="0"/>
        <v>7818999</v>
      </c>
      <c r="E11" s="3">
        <f t="shared" si="0"/>
        <v>8281802</v>
      </c>
      <c r="F11" s="3">
        <f t="shared" si="0"/>
        <v>7878340</v>
      </c>
      <c r="G11" s="3">
        <f t="shared" si="0"/>
        <v>7044312</v>
      </c>
      <c r="H11" s="3">
        <f t="shared" si="0"/>
        <v>7286855</v>
      </c>
      <c r="I11" s="3">
        <f t="shared" si="0"/>
        <v>7610994</v>
      </c>
      <c r="J11" s="3">
        <f t="shared" si="0"/>
        <v>7914264</v>
      </c>
      <c r="K11" s="3">
        <f t="shared" si="0"/>
        <v>7122462</v>
      </c>
      <c r="L11" s="3">
        <f t="shared" si="0"/>
        <v>7353355</v>
      </c>
      <c r="M11" s="3">
        <f t="shared" si="0"/>
        <v>8113578</v>
      </c>
      <c r="N11" s="3">
        <f t="shared" si="0"/>
        <v>8395811</v>
      </c>
    </row>
    <row r="12" spans="1:15" ht="22.5" customHeight="1" x14ac:dyDescent="0.25">
      <c r="A12" s="55" t="s">
        <v>18</v>
      </c>
      <c r="B12" s="56"/>
      <c r="C12" s="10">
        <f>C11</f>
        <v>9537484</v>
      </c>
      <c r="D12" s="10">
        <f t="shared" ref="D12:N12" si="1">D11</f>
        <v>7818999</v>
      </c>
      <c r="E12" s="10">
        <f t="shared" si="1"/>
        <v>8281802</v>
      </c>
      <c r="F12" s="10">
        <f t="shared" si="1"/>
        <v>7878340</v>
      </c>
      <c r="G12" s="10">
        <f t="shared" si="1"/>
        <v>7044312</v>
      </c>
      <c r="H12" s="10">
        <f t="shared" si="1"/>
        <v>7286855</v>
      </c>
      <c r="I12" s="10">
        <f t="shared" si="1"/>
        <v>7610994</v>
      </c>
      <c r="J12" s="10">
        <f t="shared" si="1"/>
        <v>7914264</v>
      </c>
      <c r="K12" s="10">
        <f t="shared" si="1"/>
        <v>7122462</v>
      </c>
      <c r="L12" s="10">
        <f t="shared" si="1"/>
        <v>7353355</v>
      </c>
      <c r="M12" s="10">
        <f t="shared" si="1"/>
        <v>8113578</v>
      </c>
      <c r="N12" s="10">
        <f t="shared" si="1"/>
        <v>8395811</v>
      </c>
      <c r="O12" s="11"/>
    </row>
  </sheetData>
  <mergeCells count="5">
    <mergeCell ref="A2:N2"/>
    <mergeCell ref="A4:A11"/>
    <mergeCell ref="B4:N4"/>
    <mergeCell ref="A12:B12"/>
    <mergeCell ref="B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1" sqref="N11"/>
    </sheetView>
  </sheetViews>
  <sheetFormatPr defaultColWidth="9.140625" defaultRowHeight="22.5" customHeight="1" x14ac:dyDescent="0.25"/>
  <cols>
    <col min="1" max="1" width="18.42578125" style="1" customWidth="1"/>
    <col min="2" max="2" width="18.140625" style="1" customWidth="1"/>
    <col min="3" max="7" width="16.5703125" style="1" customWidth="1"/>
    <col min="8" max="14" width="17.140625" style="1" customWidth="1"/>
    <col min="15" max="15" width="11.14062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7" ht="42.75" customHeight="1" x14ac:dyDescent="0.25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7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7" ht="22.5" customHeight="1" x14ac:dyDescent="0.25">
      <c r="A4" s="50" t="s">
        <v>26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7" ht="22.5" customHeight="1" x14ac:dyDescent="0.25">
      <c r="A5" s="51"/>
      <c r="B5" s="5" t="s">
        <v>14</v>
      </c>
      <c r="C5" s="3">
        <f>8759653+5534927</f>
        <v>14294580</v>
      </c>
      <c r="D5" s="3">
        <f>8217276+4118297</f>
        <v>12335573</v>
      </c>
      <c r="E5" s="3">
        <v>11155310</v>
      </c>
      <c r="F5" s="3">
        <v>8508350</v>
      </c>
      <c r="G5" s="3">
        <v>7387125.5599999996</v>
      </c>
      <c r="H5" s="3">
        <v>7211875.0899999999</v>
      </c>
      <c r="I5" s="3">
        <v>8829726.7899999991</v>
      </c>
      <c r="J5" s="3">
        <f>615497+7929985</f>
        <v>8545482</v>
      </c>
      <c r="K5" s="3">
        <v>7799203</v>
      </c>
      <c r="L5" s="3">
        <v>9915556</v>
      </c>
      <c r="M5" s="3">
        <v>11349293</v>
      </c>
      <c r="N5" s="3">
        <v>12391617</v>
      </c>
    </row>
    <row r="6" spans="1:17" ht="22.5" customHeight="1" x14ac:dyDescent="0.25">
      <c r="A6" s="51"/>
      <c r="B6" s="5" t="s">
        <v>15</v>
      </c>
      <c r="C6" s="3">
        <f>1312028+546803</f>
        <v>1858831</v>
      </c>
      <c r="D6" s="3">
        <f>1210549+423858</f>
        <v>1634407</v>
      </c>
      <c r="E6" s="3">
        <v>1600783</v>
      </c>
      <c r="F6" s="3">
        <v>1460405</v>
      </c>
      <c r="G6" s="3">
        <v>1337985</v>
      </c>
      <c r="H6" s="3">
        <v>1394784.12</v>
      </c>
      <c r="I6" s="3">
        <v>1450324.97</v>
      </c>
      <c r="J6" s="17">
        <f>75901+25951+19822+1308385</f>
        <v>1430059</v>
      </c>
      <c r="K6" s="17">
        <v>1513339</v>
      </c>
      <c r="L6" s="17">
        <v>1635178</v>
      </c>
      <c r="M6" s="17">
        <v>1783505.9999999998</v>
      </c>
      <c r="N6" s="17">
        <v>1818385</v>
      </c>
    </row>
    <row r="7" spans="1:17" ht="22.5" customHeight="1" x14ac:dyDescent="0.25">
      <c r="A7" s="51"/>
      <c r="B7" s="5" t="s">
        <v>16</v>
      </c>
      <c r="C7" s="3">
        <v>576271.99999999988</v>
      </c>
      <c r="D7" s="3">
        <v>456547</v>
      </c>
      <c r="E7" s="3">
        <v>474544.99999999994</v>
      </c>
      <c r="F7" s="3">
        <v>313445</v>
      </c>
      <c r="G7" s="3">
        <v>208795</v>
      </c>
      <c r="H7" s="3">
        <v>184499</v>
      </c>
      <c r="I7" s="3">
        <v>165666</v>
      </c>
      <c r="J7" s="17">
        <f>154207+241</f>
        <v>154448</v>
      </c>
      <c r="K7" s="17">
        <v>169240</v>
      </c>
      <c r="L7" s="17">
        <v>309142</v>
      </c>
      <c r="M7" s="17">
        <v>574551</v>
      </c>
      <c r="N7" s="17">
        <v>493285.99999999994</v>
      </c>
    </row>
    <row r="8" spans="1:17" ht="22.5" customHeight="1" x14ac:dyDescent="0.25">
      <c r="A8" s="51"/>
      <c r="B8" s="5" t="s">
        <v>17</v>
      </c>
      <c r="C8" s="3">
        <v>10828.999999999998</v>
      </c>
      <c r="D8" s="3">
        <v>8391</v>
      </c>
      <c r="E8" s="3">
        <v>6997</v>
      </c>
      <c r="F8" s="3">
        <v>16395</v>
      </c>
      <c r="G8" s="3">
        <v>5160</v>
      </c>
      <c r="H8" s="3">
        <v>5122</v>
      </c>
      <c r="I8" s="3">
        <v>4875</v>
      </c>
      <c r="J8" s="17">
        <v>5171</v>
      </c>
      <c r="K8" s="17">
        <v>15663</v>
      </c>
      <c r="L8" s="17">
        <v>22209</v>
      </c>
      <c r="M8" s="17">
        <v>21007</v>
      </c>
      <c r="N8" s="17">
        <v>20799</v>
      </c>
    </row>
    <row r="9" spans="1:17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7" ht="22.5" customHeight="1" x14ac:dyDescent="0.25">
      <c r="A10" s="51"/>
      <c r="B10" s="4"/>
      <c r="C10" s="3">
        <v>13940</v>
      </c>
      <c r="D10" s="3">
        <v>15132</v>
      </c>
      <c r="E10" s="3">
        <v>12381</v>
      </c>
      <c r="F10" s="3">
        <v>8640</v>
      </c>
      <c r="G10" s="3">
        <v>6715</v>
      </c>
      <c r="H10" s="3">
        <v>2837</v>
      </c>
      <c r="I10" s="3">
        <v>2615</v>
      </c>
      <c r="J10" s="17">
        <v>2912</v>
      </c>
      <c r="K10" s="17">
        <v>3148</v>
      </c>
      <c r="L10" s="17">
        <v>3957</v>
      </c>
      <c r="M10" s="17">
        <v>4664</v>
      </c>
      <c r="N10" s="17">
        <v>4536</v>
      </c>
    </row>
    <row r="11" spans="1:17" ht="30.75" customHeight="1" x14ac:dyDescent="0.25">
      <c r="A11" s="51"/>
      <c r="B11" s="6" t="s">
        <v>18</v>
      </c>
      <c r="C11" s="3">
        <f t="shared" ref="C11:M11" si="0">SUM(C5:C8,C10)</f>
        <v>16754452</v>
      </c>
      <c r="D11" s="3">
        <f t="shared" si="0"/>
        <v>14450050</v>
      </c>
      <c r="E11" s="3">
        <f t="shared" si="0"/>
        <v>13250016</v>
      </c>
      <c r="F11" s="3">
        <f t="shared" si="0"/>
        <v>10307235</v>
      </c>
      <c r="G11" s="3">
        <f t="shared" si="0"/>
        <v>8945780.5599999987</v>
      </c>
      <c r="H11" s="3">
        <f>SUM(H5:H8,H10)</f>
        <v>8799117.2100000009</v>
      </c>
      <c r="I11" s="3">
        <f t="shared" si="0"/>
        <v>10453207.76</v>
      </c>
      <c r="J11" s="3">
        <f t="shared" si="0"/>
        <v>10138072</v>
      </c>
      <c r="K11" s="3">
        <f t="shared" si="0"/>
        <v>9500593</v>
      </c>
      <c r="L11" s="3">
        <f t="shared" si="0"/>
        <v>11886042</v>
      </c>
      <c r="M11" s="3">
        <f t="shared" si="0"/>
        <v>13733021</v>
      </c>
      <c r="N11" s="3">
        <f>SUM(N5:N8,N10)</f>
        <v>14728623</v>
      </c>
    </row>
    <row r="12" spans="1:17" ht="22.5" customHeight="1" x14ac:dyDescent="0.25">
      <c r="A12" s="55" t="s">
        <v>18</v>
      </c>
      <c r="B12" s="56"/>
      <c r="C12" s="10">
        <f>C11</f>
        <v>16754452</v>
      </c>
      <c r="D12" s="10">
        <f t="shared" ref="D12:N12" si="1">D11</f>
        <v>14450050</v>
      </c>
      <c r="E12" s="10">
        <f t="shared" si="1"/>
        <v>13250016</v>
      </c>
      <c r="F12" s="10">
        <f t="shared" si="1"/>
        <v>10307235</v>
      </c>
      <c r="G12" s="10">
        <f t="shared" si="1"/>
        <v>8945780.5599999987</v>
      </c>
      <c r="H12" s="10">
        <f t="shared" si="1"/>
        <v>8799117.2100000009</v>
      </c>
      <c r="I12" s="10">
        <f t="shared" si="1"/>
        <v>10453207.76</v>
      </c>
      <c r="J12" s="10">
        <f t="shared" si="1"/>
        <v>10138072</v>
      </c>
      <c r="K12" s="10">
        <f t="shared" si="1"/>
        <v>9500593</v>
      </c>
      <c r="L12" s="10">
        <f t="shared" si="1"/>
        <v>11886042</v>
      </c>
      <c r="M12" s="10">
        <f t="shared" si="1"/>
        <v>13733021</v>
      </c>
      <c r="N12" s="10">
        <f t="shared" si="1"/>
        <v>14728623</v>
      </c>
      <c r="O12" s="11"/>
    </row>
    <row r="14" spans="1:17" ht="22.5" customHeight="1" x14ac:dyDescent="0.25">
      <c r="H14" s="11"/>
      <c r="J14" s="16"/>
    </row>
    <row r="15" spans="1:17" ht="22.5" customHeight="1" x14ac:dyDescent="0.25">
      <c r="C15" s="11"/>
      <c r="D15" s="11"/>
      <c r="H15" s="11"/>
      <c r="I15" s="16"/>
      <c r="J15" s="16"/>
      <c r="K15" s="58"/>
      <c r="L15" s="58"/>
      <c r="M15" s="58"/>
      <c r="N15" s="19"/>
      <c r="Q15" s="18"/>
    </row>
    <row r="16" spans="1:17" ht="22.5" customHeight="1" x14ac:dyDescent="0.25">
      <c r="C16" s="11"/>
      <c r="D16" s="11"/>
      <c r="H16" s="11"/>
      <c r="I16" s="16"/>
      <c r="J16" s="16"/>
      <c r="K16" s="58"/>
      <c r="L16" s="58"/>
      <c r="M16" s="58"/>
      <c r="N16" s="19"/>
      <c r="Q16" s="18"/>
    </row>
    <row r="17" spans="3:17" ht="22.5" customHeight="1" x14ac:dyDescent="0.25">
      <c r="C17" s="11"/>
      <c r="F17" s="12"/>
      <c r="H17" s="11"/>
      <c r="I17" s="16"/>
      <c r="J17" s="16"/>
      <c r="K17" s="58"/>
      <c r="L17" s="58"/>
      <c r="M17" s="58"/>
      <c r="N17" s="19"/>
      <c r="Q17" s="18"/>
    </row>
    <row r="18" spans="3:17" ht="22.5" customHeight="1" x14ac:dyDescent="0.25">
      <c r="C18" s="11"/>
      <c r="E18" s="13"/>
      <c r="F18" s="13"/>
      <c r="G18" s="13"/>
      <c r="H18" s="11"/>
      <c r="I18" s="16"/>
      <c r="J18" s="16"/>
      <c r="K18" s="58"/>
      <c r="L18" s="58"/>
      <c r="M18" s="58"/>
      <c r="N18" s="19"/>
      <c r="Q18" s="18"/>
    </row>
    <row r="19" spans="3:17" ht="22.5" customHeight="1" x14ac:dyDescent="0.25">
      <c r="C19" s="11"/>
      <c r="E19" s="13"/>
      <c r="F19" s="57"/>
      <c r="G19" s="14"/>
      <c r="H19" s="11"/>
      <c r="I19" s="16"/>
      <c r="J19" s="16"/>
      <c r="K19" s="58"/>
      <c r="L19" s="58"/>
      <c r="M19" s="58"/>
      <c r="N19" s="19"/>
      <c r="Q19" s="18"/>
    </row>
    <row r="20" spans="3:17" ht="22.5" customHeight="1" x14ac:dyDescent="0.25">
      <c r="E20" s="13"/>
      <c r="F20" s="57"/>
      <c r="G20" s="14"/>
      <c r="H20" s="11"/>
      <c r="I20" s="16"/>
      <c r="J20" s="16"/>
      <c r="K20" s="58"/>
      <c r="L20" s="58"/>
      <c r="M20" s="58"/>
      <c r="N20" s="19"/>
    </row>
    <row r="21" spans="3:17" ht="22.5" customHeight="1" x14ac:dyDescent="0.25">
      <c r="E21" s="13"/>
      <c r="F21" s="13"/>
      <c r="G21" s="13"/>
      <c r="H21" s="11"/>
      <c r="I21" s="16"/>
      <c r="J21" s="16"/>
      <c r="K21" s="58"/>
      <c r="L21" s="58"/>
      <c r="M21" s="58"/>
      <c r="N21" s="19"/>
    </row>
    <row r="22" spans="3:17" ht="22.5" customHeight="1" x14ac:dyDescent="0.25">
      <c r="E22" s="13"/>
      <c r="F22" s="13"/>
      <c r="G22" s="13"/>
      <c r="H22" s="11"/>
      <c r="I22" s="16"/>
      <c r="J22" s="16"/>
      <c r="K22" s="58"/>
      <c r="L22" s="58"/>
      <c r="M22" s="58"/>
      <c r="N22" s="19"/>
    </row>
    <row r="23" spans="3:17" ht="22.5" customHeight="1" x14ac:dyDescent="0.25">
      <c r="E23" s="13"/>
      <c r="F23" s="13"/>
      <c r="G23" s="13"/>
      <c r="H23" s="11"/>
      <c r="I23" s="16"/>
      <c r="J23" s="16"/>
      <c r="K23" s="58"/>
      <c r="L23" s="58"/>
      <c r="M23" s="58"/>
      <c r="N23" s="19"/>
    </row>
    <row r="24" spans="3:17" ht="22.5" customHeight="1" x14ac:dyDescent="0.25">
      <c r="E24" s="13"/>
      <c r="F24" s="15"/>
      <c r="G24" s="15"/>
      <c r="H24" s="11"/>
      <c r="I24" s="16"/>
      <c r="J24" s="16"/>
      <c r="K24" s="58"/>
      <c r="L24" s="58"/>
      <c r="M24" s="58"/>
      <c r="N24" s="19"/>
    </row>
    <row r="25" spans="3:17" ht="22.5" customHeight="1" x14ac:dyDescent="0.25">
      <c r="E25" s="13"/>
      <c r="F25" s="15"/>
      <c r="G25" s="15"/>
      <c r="H25" s="11"/>
      <c r="I25" s="16"/>
      <c r="J25" s="16"/>
      <c r="K25" s="58"/>
      <c r="L25" s="58"/>
      <c r="M25" s="58"/>
      <c r="N25" s="19"/>
    </row>
    <row r="26" spans="3:17" ht="22.5" customHeight="1" x14ac:dyDescent="0.25">
      <c r="E26" s="13"/>
      <c r="F26" s="15"/>
      <c r="G26" s="15"/>
      <c r="H26" s="11"/>
      <c r="I26" s="16"/>
      <c r="J26" s="16"/>
      <c r="K26" s="58"/>
      <c r="L26" s="58"/>
      <c r="M26" s="58"/>
      <c r="N26" s="19"/>
    </row>
    <row r="27" spans="3:17" ht="22.5" customHeight="1" x14ac:dyDescent="0.25">
      <c r="E27" s="13"/>
      <c r="F27" s="15"/>
      <c r="G27" s="15"/>
      <c r="H27" s="11"/>
      <c r="I27" s="16"/>
      <c r="J27" s="16"/>
      <c r="K27" s="58"/>
      <c r="L27" s="58"/>
      <c r="M27" s="58"/>
      <c r="N27" s="19"/>
    </row>
    <row r="28" spans="3:17" ht="22.5" customHeight="1" x14ac:dyDescent="0.25">
      <c r="E28" s="13"/>
      <c r="F28" s="15"/>
      <c r="G28" s="15"/>
      <c r="H28" s="11"/>
      <c r="I28" s="16"/>
      <c r="J28" s="16"/>
      <c r="K28" s="59"/>
      <c r="L28" s="59"/>
      <c r="M28" s="59"/>
    </row>
    <row r="29" spans="3:17" ht="22.5" customHeight="1" x14ac:dyDescent="0.25">
      <c r="E29" s="13"/>
      <c r="F29" s="15"/>
      <c r="G29" s="15"/>
      <c r="H29" s="11"/>
      <c r="I29" s="16"/>
      <c r="J29" s="16"/>
      <c r="K29" s="58"/>
      <c r="L29" s="58"/>
      <c r="M29" s="58"/>
      <c r="N29" s="19"/>
    </row>
    <row r="30" spans="3:17" ht="22.5" customHeight="1" x14ac:dyDescent="0.25">
      <c r="E30" s="13"/>
      <c r="F30" s="15"/>
      <c r="G30" s="15"/>
      <c r="H30" s="11"/>
      <c r="I30" s="16"/>
      <c r="J30" s="16"/>
      <c r="K30" s="20"/>
      <c r="L30" s="21"/>
      <c r="M30" s="21"/>
      <c r="N30" s="22"/>
    </row>
    <row r="31" spans="3:17" ht="22.5" customHeight="1" x14ac:dyDescent="0.25">
      <c r="E31" s="13"/>
      <c r="F31" s="15"/>
      <c r="G31" s="15"/>
      <c r="H31" s="11"/>
      <c r="I31" s="16"/>
      <c r="J31" s="16"/>
      <c r="K31" s="16"/>
      <c r="N31" s="16"/>
    </row>
    <row r="32" spans="3:17" ht="22.5" customHeight="1" x14ac:dyDescent="0.25">
      <c r="E32" s="13"/>
      <c r="F32" s="15"/>
      <c r="G32" s="15"/>
      <c r="H32" s="11"/>
      <c r="I32" s="16"/>
      <c r="J32" s="16"/>
      <c r="N32" s="16"/>
    </row>
    <row r="33" spans="5:14" ht="22.5" customHeight="1" x14ac:dyDescent="0.25">
      <c r="E33" s="13"/>
      <c r="F33" s="15"/>
      <c r="G33" s="15"/>
      <c r="H33" s="11"/>
      <c r="I33" s="16"/>
      <c r="J33" s="16"/>
      <c r="N33" s="16"/>
    </row>
    <row r="34" spans="5:14" ht="22.5" customHeight="1" x14ac:dyDescent="0.25">
      <c r="E34" s="13"/>
      <c r="F34" s="15"/>
      <c r="G34" s="15"/>
      <c r="H34" s="11"/>
      <c r="I34" s="16"/>
      <c r="J34" s="16"/>
      <c r="N34" s="16"/>
    </row>
    <row r="35" spans="5:14" ht="22.5" customHeight="1" x14ac:dyDescent="0.25">
      <c r="E35" s="13"/>
      <c r="F35" s="15"/>
      <c r="G35" s="15"/>
      <c r="H35" s="11"/>
      <c r="I35" s="16"/>
      <c r="J35" s="16"/>
    </row>
    <row r="36" spans="5:14" ht="22.5" customHeight="1" x14ac:dyDescent="0.25">
      <c r="E36" s="13"/>
      <c r="F36" s="15"/>
      <c r="G36" s="15"/>
      <c r="H36" s="11"/>
      <c r="I36" s="16"/>
      <c r="J36" s="16"/>
    </row>
    <row r="37" spans="5:14" ht="22.5" customHeight="1" x14ac:dyDescent="0.25">
      <c r="E37" s="13"/>
      <c r="F37" s="15"/>
      <c r="G37" s="15"/>
      <c r="H37" s="11"/>
      <c r="I37" s="16"/>
      <c r="J37" s="16"/>
    </row>
    <row r="38" spans="5:14" ht="22.5" customHeight="1" x14ac:dyDescent="0.25">
      <c r="E38" s="13"/>
      <c r="F38" s="15"/>
      <c r="G38" s="15"/>
      <c r="H38" s="11"/>
      <c r="I38" s="16"/>
      <c r="J38" s="16"/>
    </row>
    <row r="39" spans="5:14" ht="22.5" customHeight="1" x14ac:dyDescent="0.25">
      <c r="E39" s="13"/>
      <c r="F39" s="15"/>
      <c r="G39" s="15"/>
      <c r="H39" s="11"/>
      <c r="I39" s="16"/>
      <c r="J39" s="16"/>
    </row>
    <row r="40" spans="5:14" ht="22.5" customHeight="1" x14ac:dyDescent="0.25">
      <c r="E40" s="13"/>
      <c r="F40" s="15"/>
      <c r="G40" s="15"/>
      <c r="H40" s="11"/>
      <c r="I40" s="16"/>
      <c r="J40" s="16"/>
    </row>
    <row r="41" spans="5:14" ht="22.5" customHeight="1" x14ac:dyDescent="0.25">
      <c r="E41" s="13"/>
      <c r="F41" s="15"/>
      <c r="G41" s="13"/>
      <c r="H41" s="11"/>
      <c r="I41" s="16"/>
      <c r="J41" s="16"/>
    </row>
    <row r="42" spans="5:14" ht="22.5" customHeight="1" x14ac:dyDescent="0.25">
      <c r="E42" s="13"/>
      <c r="F42" s="15"/>
      <c r="G42" s="13"/>
      <c r="H42" s="11"/>
      <c r="I42" s="16"/>
      <c r="J42" s="16"/>
    </row>
    <row r="43" spans="5:14" ht="22.5" customHeight="1" x14ac:dyDescent="0.25">
      <c r="E43" s="13"/>
      <c r="F43" s="15"/>
      <c r="G43" s="13"/>
      <c r="H43" s="11"/>
      <c r="I43" s="16"/>
      <c r="J43" s="16"/>
    </row>
    <row r="44" spans="5:14" ht="22.5" customHeight="1" x14ac:dyDescent="0.25">
      <c r="E44" s="13"/>
      <c r="F44" s="13"/>
      <c r="G44" s="13"/>
      <c r="H44" s="11"/>
      <c r="I44" s="16"/>
      <c r="J44" s="16"/>
    </row>
    <row r="45" spans="5:14" ht="22.5" customHeight="1" x14ac:dyDescent="0.25">
      <c r="E45" s="13"/>
      <c r="F45" s="13"/>
      <c r="G45" s="13"/>
      <c r="H45" s="11"/>
      <c r="I45" s="16"/>
      <c r="J45" s="16"/>
    </row>
    <row r="46" spans="5:14" ht="22.5" customHeight="1" x14ac:dyDescent="0.25">
      <c r="H46" s="11"/>
      <c r="I46" s="16"/>
      <c r="J46" s="16"/>
    </row>
    <row r="47" spans="5:14" ht="22.5" customHeight="1" x14ac:dyDescent="0.25">
      <c r="H47" s="11"/>
      <c r="I47" s="16"/>
      <c r="J47" s="16"/>
    </row>
    <row r="48" spans="5:14" ht="22.5" customHeight="1" x14ac:dyDescent="0.25">
      <c r="F48" s="11"/>
      <c r="H48" s="11"/>
      <c r="I48" s="16"/>
      <c r="J48" s="16"/>
    </row>
  </sheetData>
  <mergeCells count="21">
    <mergeCell ref="K26:M26"/>
    <mergeCell ref="K27:M27"/>
    <mergeCell ref="K28:M28"/>
    <mergeCell ref="K29:M29"/>
    <mergeCell ref="K21:M21"/>
    <mergeCell ref="K22:M22"/>
    <mergeCell ref="K23:M23"/>
    <mergeCell ref="K24:M24"/>
    <mergeCell ref="K25:M25"/>
    <mergeCell ref="F19:F20"/>
    <mergeCell ref="A2:N2"/>
    <mergeCell ref="A4:A11"/>
    <mergeCell ref="B4:N4"/>
    <mergeCell ref="B9:N9"/>
    <mergeCell ref="A12:B12"/>
    <mergeCell ref="K15:M15"/>
    <mergeCell ref="K16:M16"/>
    <mergeCell ref="K17:M17"/>
    <mergeCell ref="K18:M18"/>
    <mergeCell ref="K19:M19"/>
    <mergeCell ref="K20:M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="70" zoomScaleNormal="70" workbookViewId="0">
      <selection activeCell="O18" sqref="O18"/>
    </sheetView>
  </sheetViews>
  <sheetFormatPr defaultColWidth="9.140625" defaultRowHeight="15" x14ac:dyDescent="0.25"/>
  <cols>
    <col min="1" max="1" width="18.42578125" style="1" customWidth="1"/>
    <col min="2" max="2" width="18.140625" style="1" customWidth="1"/>
    <col min="3" max="7" width="16.5703125" style="1" customWidth="1"/>
    <col min="8" max="14" width="17.140625" style="1" customWidth="1"/>
    <col min="15" max="15" width="11.14062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5" ht="42.75" customHeight="1" x14ac:dyDescent="0.25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26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14765088.999999998</v>
      </c>
      <c r="D5" s="3">
        <v>12895923.999999998</v>
      </c>
      <c r="E5" s="3">
        <v>11322394.000000002</v>
      </c>
      <c r="F5" s="3">
        <v>10039757</v>
      </c>
      <c r="G5" s="3">
        <v>9200285</v>
      </c>
      <c r="H5" s="3">
        <v>8644287</v>
      </c>
      <c r="I5" s="3">
        <v>9222444</v>
      </c>
      <c r="J5" s="3">
        <v>9912298</v>
      </c>
      <c r="K5" s="3">
        <v>9118297</v>
      </c>
      <c r="L5" s="3">
        <v>11203198.999999998</v>
      </c>
      <c r="M5" s="3">
        <v>12940817</v>
      </c>
      <c r="N5" s="3">
        <v>14519949.000000002</v>
      </c>
    </row>
    <row r="6" spans="1:15" ht="22.5" customHeight="1" x14ac:dyDescent="0.25">
      <c r="A6" s="51"/>
      <c r="B6" s="5" t="s">
        <v>15</v>
      </c>
      <c r="C6" s="3">
        <v>1844672</v>
      </c>
      <c r="D6" s="3">
        <v>1657501</v>
      </c>
      <c r="E6" s="3">
        <v>1711401</v>
      </c>
      <c r="F6" s="3">
        <v>1557744</v>
      </c>
      <c r="G6" s="3">
        <v>1168452</v>
      </c>
      <c r="H6" s="3">
        <v>1286918</v>
      </c>
      <c r="I6" s="3">
        <v>1270313</v>
      </c>
      <c r="J6" s="17">
        <v>1427435</v>
      </c>
      <c r="K6" s="17">
        <v>1163762</v>
      </c>
      <c r="L6" s="17">
        <v>1534965.0000000002</v>
      </c>
      <c r="M6" s="17">
        <v>1567693</v>
      </c>
      <c r="N6" s="17">
        <v>1718534</v>
      </c>
    </row>
    <row r="7" spans="1:15" ht="22.5" customHeight="1" x14ac:dyDescent="0.25">
      <c r="A7" s="51"/>
      <c r="B7" s="5" t="s">
        <v>16</v>
      </c>
      <c r="C7" s="3">
        <v>526349.99999999988</v>
      </c>
      <c r="D7" s="3">
        <v>383607</v>
      </c>
      <c r="E7" s="3">
        <v>319504.00000000006</v>
      </c>
      <c r="F7" s="3">
        <v>212105</v>
      </c>
      <c r="G7" s="3">
        <v>219617</v>
      </c>
      <c r="H7" s="3">
        <v>185693</v>
      </c>
      <c r="I7" s="3">
        <v>150099</v>
      </c>
      <c r="J7" s="17">
        <v>177731</v>
      </c>
      <c r="K7" s="17">
        <v>190724.99999999997</v>
      </c>
      <c r="L7" s="17">
        <v>448374.99999999994</v>
      </c>
      <c r="M7" s="17">
        <v>493767.99999999994</v>
      </c>
      <c r="N7" s="17">
        <v>586259</v>
      </c>
    </row>
    <row r="8" spans="1:15" ht="22.5" customHeight="1" x14ac:dyDescent="0.25">
      <c r="A8" s="51"/>
      <c r="B8" s="5" t="s">
        <v>17</v>
      </c>
      <c r="C8" s="3">
        <v>20351</v>
      </c>
      <c r="D8" s="3">
        <v>19403</v>
      </c>
      <c r="E8" s="3">
        <v>16427</v>
      </c>
      <c r="F8" s="3">
        <v>15196</v>
      </c>
      <c r="G8" s="3">
        <v>15967</v>
      </c>
      <c r="H8" s="3">
        <v>15476</v>
      </c>
      <c r="I8" s="3">
        <v>12399</v>
      </c>
      <c r="J8" s="17">
        <v>20702</v>
      </c>
      <c r="K8" s="17">
        <v>20937</v>
      </c>
      <c r="L8" s="17">
        <v>48396</v>
      </c>
      <c r="M8" s="17">
        <v>24767</v>
      </c>
      <c r="N8" s="17">
        <v>23709</v>
      </c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3176</v>
      </c>
      <c r="D10" s="3">
        <v>5992</v>
      </c>
      <c r="E10" s="3">
        <v>4919</v>
      </c>
      <c r="F10" s="3">
        <v>2785</v>
      </c>
      <c r="G10" s="3">
        <v>3126</v>
      </c>
      <c r="H10" s="3">
        <v>1884</v>
      </c>
      <c r="I10" s="3">
        <v>2388</v>
      </c>
      <c r="J10" s="17">
        <v>1805</v>
      </c>
      <c r="K10" s="17">
        <v>2653</v>
      </c>
      <c r="L10" s="17">
        <v>3399</v>
      </c>
      <c r="M10" s="17">
        <v>3330</v>
      </c>
      <c r="N10" s="17">
        <v>4145</v>
      </c>
    </row>
    <row r="11" spans="1:15" ht="30.75" customHeight="1" x14ac:dyDescent="0.25">
      <c r="A11" s="51"/>
      <c r="B11" s="6" t="s">
        <v>18</v>
      </c>
      <c r="C11" s="3">
        <f t="shared" ref="C11:H11" si="0">SUM(C5:C8,C10)</f>
        <v>17159637.999999996</v>
      </c>
      <c r="D11" s="3">
        <f t="shared" si="0"/>
        <v>14962426.999999998</v>
      </c>
      <c r="E11" s="3">
        <f t="shared" si="0"/>
        <v>13374645.000000002</v>
      </c>
      <c r="F11" s="3">
        <f t="shared" si="0"/>
        <v>11827587</v>
      </c>
      <c r="G11" s="3">
        <f t="shared" si="0"/>
        <v>10607447</v>
      </c>
      <c r="H11" s="3">
        <f t="shared" si="0"/>
        <v>10134258</v>
      </c>
      <c r="I11" s="3">
        <f t="shared" ref="I11:J11" si="1">SUM(I5:I8,I10)</f>
        <v>10657643</v>
      </c>
      <c r="J11" s="3">
        <f t="shared" si="1"/>
        <v>11539971</v>
      </c>
      <c r="K11" s="3">
        <f t="shared" ref="K11:M11" si="2">SUM(K5:K8,K10)</f>
        <v>10496374</v>
      </c>
      <c r="L11" s="3">
        <f t="shared" si="2"/>
        <v>13238333.999999998</v>
      </c>
      <c r="M11" s="3">
        <f t="shared" si="2"/>
        <v>15030375</v>
      </c>
      <c r="N11" s="3">
        <v>11461832.999999998</v>
      </c>
    </row>
    <row r="12" spans="1:15" ht="22.5" customHeight="1" x14ac:dyDescent="0.25">
      <c r="A12" s="55" t="s">
        <v>18</v>
      </c>
      <c r="B12" s="56"/>
      <c r="C12" s="10">
        <f>C11</f>
        <v>17159637.999999996</v>
      </c>
      <c r="D12" s="10">
        <f t="shared" ref="D12:N12" si="3">D11</f>
        <v>14962426.999999998</v>
      </c>
      <c r="E12" s="10">
        <f t="shared" si="3"/>
        <v>13374645.000000002</v>
      </c>
      <c r="F12" s="10">
        <f t="shared" si="3"/>
        <v>11827587</v>
      </c>
      <c r="G12" s="10">
        <f t="shared" ref="G12:H12" si="4">G11</f>
        <v>10607447</v>
      </c>
      <c r="H12" s="10">
        <f t="shared" si="4"/>
        <v>10134258</v>
      </c>
      <c r="I12" s="10">
        <f t="shared" ref="I12:J12" si="5">I11</f>
        <v>10657643</v>
      </c>
      <c r="J12" s="10">
        <f t="shared" si="5"/>
        <v>11539971</v>
      </c>
      <c r="K12" s="10">
        <f t="shared" si="3"/>
        <v>10496374</v>
      </c>
      <c r="L12" s="10">
        <f t="shared" si="3"/>
        <v>13238333.999999998</v>
      </c>
      <c r="M12" s="10">
        <f t="shared" si="3"/>
        <v>15030375</v>
      </c>
      <c r="N12" s="10">
        <f t="shared" si="3"/>
        <v>11461832.999999998</v>
      </c>
      <c r="O12" s="11"/>
    </row>
    <row r="14" spans="1:15" ht="22.5" customHeight="1" x14ac:dyDescent="0.25">
      <c r="B14" s="60"/>
      <c r="C14" s="60"/>
      <c r="D14" s="60"/>
      <c r="E14" s="23"/>
      <c r="G14" s="16"/>
      <c r="H14" s="11"/>
      <c r="J14" s="16"/>
    </row>
    <row r="15" spans="1:15" ht="22.5" customHeight="1" x14ac:dyDescent="0.25">
      <c r="E15" s="13"/>
      <c r="F15" s="15"/>
      <c r="G15" s="13"/>
      <c r="H15" s="25"/>
      <c r="I15" s="16"/>
      <c r="J15" s="16"/>
      <c r="K15" s="16"/>
      <c r="M15" s="24"/>
    </row>
    <row r="16" spans="1:15" ht="22.5" customHeight="1" x14ac:dyDescent="0.25">
      <c r="E16" s="13"/>
      <c r="F16" s="15"/>
      <c r="G16" s="13"/>
      <c r="H16" s="25"/>
      <c r="I16" s="16"/>
      <c r="J16" s="16"/>
      <c r="K16" s="16"/>
      <c r="M16" s="24"/>
    </row>
    <row r="17" spans="5:13" ht="22.5" customHeight="1" x14ac:dyDescent="0.25">
      <c r="E17" s="13"/>
      <c r="F17" s="13"/>
      <c r="G17" s="13"/>
      <c r="H17" s="25"/>
      <c r="I17" s="16"/>
      <c r="J17" s="16"/>
      <c r="K17" s="16"/>
      <c r="M17" s="24"/>
    </row>
    <row r="18" spans="5:13" ht="22.5" customHeight="1" x14ac:dyDescent="0.25">
      <c r="E18" s="13"/>
      <c r="F18" s="13"/>
      <c r="G18" s="13"/>
      <c r="H18" s="25"/>
      <c r="I18" s="16"/>
      <c r="J18" s="16"/>
      <c r="K18" s="16"/>
      <c r="M18" s="24"/>
    </row>
    <row r="19" spans="5:13" ht="22.5" customHeight="1" x14ac:dyDescent="0.25">
      <c r="H19" s="25"/>
      <c r="I19" s="16"/>
      <c r="J19" s="16"/>
      <c r="K19" s="16"/>
    </row>
    <row r="20" spans="5:13" ht="22.5" customHeight="1" x14ac:dyDescent="0.25">
      <c r="H20" s="25"/>
      <c r="I20" s="16"/>
      <c r="J20" s="16"/>
      <c r="K20" s="16"/>
    </row>
    <row r="21" spans="5:13" ht="22.5" customHeight="1" x14ac:dyDescent="0.25">
      <c r="F21" s="11"/>
      <c r="H21" s="25"/>
      <c r="I21" s="16"/>
      <c r="J21" s="16"/>
      <c r="K21" s="16"/>
    </row>
    <row r="22" spans="5:13" ht="13.9" x14ac:dyDescent="0.25">
      <c r="H22" s="26"/>
      <c r="K22" s="16"/>
    </row>
    <row r="23" spans="5:13" ht="13.9" x14ac:dyDescent="0.25">
      <c r="H23" s="26"/>
      <c r="K23" s="16"/>
    </row>
    <row r="24" spans="5:13" ht="13.9" x14ac:dyDescent="0.25">
      <c r="H24" s="26"/>
      <c r="K24" s="16"/>
    </row>
    <row r="25" spans="5:13" ht="13.9" x14ac:dyDescent="0.25">
      <c r="H25" s="26"/>
      <c r="K25" s="16"/>
    </row>
    <row r="26" spans="5:13" ht="13.9" x14ac:dyDescent="0.25">
      <c r="H26" s="26"/>
      <c r="K26" s="16"/>
    </row>
    <row r="27" spans="5:13" ht="13.9" x14ac:dyDescent="0.25">
      <c r="H27" s="26"/>
      <c r="K27" s="16"/>
    </row>
    <row r="28" spans="5:13" ht="13.9" x14ac:dyDescent="0.25">
      <c r="H28" s="26"/>
      <c r="K28" s="16"/>
    </row>
    <row r="29" spans="5:13" ht="13.9" x14ac:dyDescent="0.25">
      <c r="H29" s="26"/>
      <c r="K29" s="16"/>
    </row>
  </sheetData>
  <mergeCells count="6">
    <mergeCell ref="B14:D14"/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opLeftCell="D1" zoomScale="85" zoomScaleNormal="85" workbookViewId="0">
      <selection activeCell="M17" sqref="M17"/>
    </sheetView>
  </sheetViews>
  <sheetFormatPr defaultColWidth="9.140625" defaultRowHeight="15" x14ac:dyDescent="0.25"/>
  <cols>
    <col min="1" max="1" width="18.42578125" style="1" customWidth="1"/>
    <col min="2" max="2" width="18.140625" style="1" customWidth="1"/>
    <col min="3" max="7" width="16.5703125" style="1" customWidth="1"/>
    <col min="8" max="14" width="17.140625" style="1" customWidth="1"/>
    <col min="15" max="15" width="11.140625" style="1" bestFit="1" customWidth="1"/>
    <col min="16" max="16" width="9.140625" style="1"/>
    <col min="17" max="17" width="10.7109375" style="1" bestFit="1" customWidth="1"/>
    <col min="18" max="16384" width="9.140625" style="1"/>
  </cols>
  <sheetData>
    <row r="2" spans="1:15" ht="42.75" customHeight="1" x14ac:dyDescent="0.25">
      <c r="A2" s="49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5" ht="22.5" customHeight="1" x14ac:dyDescent="0.25">
      <c r="A4" s="50" t="s">
        <v>26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5" ht="22.5" customHeight="1" x14ac:dyDescent="0.25">
      <c r="A5" s="51"/>
      <c r="B5" s="5" t="s">
        <v>14</v>
      </c>
      <c r="C5" s="3">
        <v>12622568.000000002</v>
      </c>
      <c r="D5" s="3">
        <v>11669951</v>
      </c>
      <c r="E5" s="3">
        <v>12861311</v>
      </c>
      <c r="F5" s="3">
        <v>8691052</v>
      </c>
      <c r="G5" s="3">
        <v>7183455</v>
      </c>
      <c r="H5" s="3">
        <v>6954613</v>
      </c>
      <c r="I5" s="3">
        <v>7517392</v>
      </c>
      <c r="J5" s="3">
        <v>7752901</v>
      </c>
      <c r="K5" s="3">
        <v>7318480</v>
      </c>
      <c r="L5" s="3">
        <v>8683965</v>
      </c>
      <c r="M5" s="3">
        <v>11530273</v>
      </c>
      <c r="N5" s="3">
        <v>13659630.000000002</v>
      </c>
    </row>
    <row r="6" spans="1:15" ht="22.5" customHeight="1" x14ac:dyDescent="0.25">
      <c r="A6" s="51"/>
      <c r="B6" s="5" t="s">
        <v>15</v>
      </c>
      <c r="C6" s="3">
        <v>1713020</v>
      </c>
      <c r="D6" s="3">
        <v>1726288</v>
      </c>
      <c r="E6" s="3">
        <v>1780732</v>
      </c>
      <c r="F6" s="3">
        <v>1414689</v>
      </c>
      <c r="G6" s="3">
        <v>1237055.9999999998</v>
      </c>
      <c r="H6" s="3">
        <v>1358228</v>
      </c>
      <c r="I6" s="3">
        <v>1341269</v>
      </c>
      <c r="J6" s="3">
        <v>1467736</v>
      </c>
      <c r="K6" s="3">
        <v>1311701</v>
      </c>
      <c r="L6" s="3">
        <v>1540095</v>
      </c>
      <c r="M6" s="3">
        <v>1230042.0000000002</v>
      </c>
      <c r="N6" s="3">
        <v>1893866</v>
      </c>
    </row>
    <row r="7" spans="1:15" ht="22.5" customHeight="1" x14ac:dyDescent="0.25">
      <c r="A7" s="51"/>
      <c r="B7" s="5" t="s">
        <v>16</v>
      </c>
      <c r="C7" s="3">
        <v>565454.00000000012</v>
      </c>
      <c r="D7" s="3">
        <v>350535</v>
      </c>
      <c r="E7" s="3">
        <v>366979.00000000006</v>
      </c>
      <c r="F7" s="3">
        <v>312621.00000000006</v>
      </c>
      <c r="G7" s="3">
        <v>142923</v>
      </c>
      <c r="H7" s="3">
        <v>90789</v>
      </c>
      <c r="I7" s="3">
        <v>147138</v>
      </c>
      <c r="J7" s="3">
        <v>134067</v>
      </c>
      <c r="K7" s="3">
        <v>120634.99999999999</v>
      </c>
      <c r="L7" s="3">
        <v>272842</v>
      </c>
      <c r="M7" s="3">
        <v>499748</v>
      </c>
      <c r="N7" s="3">
        <v>406674</v>
      </c>
    </row>
    <row r="8" spans="1:15" ht="22.5" customHeight="1" x14ac:dyDescent="0.25">
      <c r="A8" s="51"/>
      <c r="B8" s="5" t="s">
        <v>17</v>
      </c>
      <c r="C8" s="3">
        <v>21009</v>
      </c>
      <c r="D8" s="3">
        <v>21508</v>
      </c>
      <c r="E8" s="3">
        <v>20087</v>
      </c>
      <c r="F8" s="3">
        <v>15833</v>
      </c>
      <c r="G8" s="3">
        <v>13214</v>
      </c>
      <c r="H8" s="3">
        <v>12691</v>
      </c>
      <c r="I8" s="3">
        <v>12190</v>
      </c>
      <c r="J8" s="3">
        <v>13253</v>
      </c>
      <c r="K8" s="3">
        <v>14074</v>
      </c>
      <c r="L8" s="3">
        <v>18046</v>
      </c>
      <c r="M8" s="3">
        <v>18942</v>
      </c>
      <c r="N8" s="3">
        <v>19015</v>
      </c>
    </row>
    <row r="9" spans="1:15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</row>
    <row r="10" spans="1:15" ht="22.5" customHeight="1" x14ac:dyDescent="0.25">
      <c r="A10" s="51"/>
      <c r="B10" s="4"/>
      <c r="C10" s="3">
        <v>4488</v>
      </c>
      <c r="D10" s="3">
        <v>3756</v>
      </c>
      <c r="E10" s="3">
        <v>4856</v>
      </c>
      <c r="F10" s="3">
        <v>2220</v>
      </c>
      <c r="G10" s="3">
        <v>1938</v>
      </c>
      <c r="H10" s="3">
        <v>1971</v>
      </c>
      <c r="I10" s="3">
        <v>2033.9999999999998</v>
      </c>
      <c r="J10" s="3">
        <v>1789</v>
      </c>
      <c r="K10" s="3">
        <v>1970</v>
      </c>
      <c r="L10" s="3">
        <v>2663</v>
      </c>
      <c r="M10" s="3">
        <v>2582.0000000000005</v>
      </c>
      <c r="N10" s="3">
        <v>3245</v>
      </c>
    </row>
    <row r="11" spans="1:15" ht="30.75" customHeight="1" x14ac:dyDescent="0.25">
      <c r="A11" s="51"/>
      <c r="B11" s="6" t="s">
        <v>18</v>
      </c>
      <c r="C11" s="3">
        <f t="shared" ref="C11:N11" si="0">SUM(C5:C8,C10)</f>
        <v>14926539.000000002</v>
      </c>
      <c r="D11" s="3">
        <f t="shared" si="0"/>
        <v>13772038</v>
      </c>
      <c r="E11" s="3">
        <f t="shared" si="0"/>
        <v>15033965</v>
      </c>
      <c r="F11" s="3">
        <f t="shared" si="0"/>
        <v>10436415</v>
      </c>
      <c r="G11" s="3">
        <f t="shared" si="0"/>
        <v>8578586</v>
      </c>
      <c r="H11" s="3">
        <f t="shared" si="0"/>
        <v>8418292</v>
      </c>
      <c r="I11" s="3">
        <f t="shared" si="0"/>
        <v>9020023</v>
      </c>
      <c r="J11" s="3">
        <f t="shared" si="0"/>
        <v>9369746</v>
      </c>
      <c r="K11" s="3">
        <f t="shared" si="0"/>
        <v>8766860</v>
      </c>
      <c r="L11" s="3">
        <f t="shared" si="0"/>
        <v>10517611</v>
      </c>
      <c r="M11" s="3">
        <f t="shared" si="0"/>
        <v>13281587</v>
      </c>
      <c r="N11" s="3">
        <f t="shared" si="0"/>
        <v>15982430.000000002</v>
      </c>
    </row>
    <row r="12" spans="1:15" ht="22.5" customHeight="1" x14ac:dyDescent="0.25">
      <c r="A12" s="55" t="s">
        <v>18</v>
      </c>
      <c r="B12" s="56"/>
      <c r="C12" s="10">
        <f>C11</f>
        <v>14926539.000000002</v>
      </c>
      <c r="D12" s="10">
        <f t="shared" ref="D12:N12" si="1">D11</f>
        <v>13772038</v>
      </c>
      <c r="E12" s="10">
        <f t="shared" si="1"/>
        <v>15033965</v>
      </c>
      <c r="F12" s="10">
        <f t="shared" si="1"/>
        <v>10436415</v>
      </c>
      <c r="G12" s="10">
        <f t="shared" si="1"/>
        <v>8578586</v>
      </c>
      <c r="H12" s="10">
        <f t="shared" si="1"/>
        <v>8418292</v>
      </c>
      <c r="I12" s="10">
        <f t="shared" si="1"/>
        <v>9020023</v>
      </c>
      <c r="J12" s="10">
        <f t="shared" si="1"/>
        <v>9369746</v>
      </c>
      <c r="K12" s="10">
        <f t="shared" si="1"/>
        <v>8766860</v>
      </c>
      <c r="L12" s="10">
        <f t="shared" si="1"/>
        <v>10517611</v>
      </c>
      <c r="M12" s="10">
        <f t="shared" si="1"/>
        <v>13281587</v>
      </c>
      <c r="N12" s="10">
        <f t="shared" si="1"/>
        <v>15982430.000000002</v>
      </c>
      <c r="O12" s="11"/>
    </row>
    <row r="14" spans="1:15" ht="22.5" customHeight="1" x14ac:dyDescent="0.25">
      <c r="B14" s="60"/>
      <c r="C14" s="60"/>
      <c r="D14" s="60"/>
      <c r="E14" s="23"/>
      <c r="G14" s="16"/>
      <c r="H14" s="11"/>
      <c r="J14" s="16"/>
    </row>
    <row r="15" spans="1:15" ht="22.5" customHeight="1" x14ac:dyDescent="0.25">
      <c r="E15" s="13"/>
      <c r="F15" s="15"/>
      <c r="G15" s="13"/>
      <c r="H15" s="25"/>
      <c r="I15" s="16"/>
      <c r="J15" s="16"/>
      <c r="K15" s="16"/>
      <c r="M15" s="24"/>
    </row>
    <row r="16" spans="1:15" ht="22.5" customHeight="1" x14ac:dyDescent="0.25">
      <c r="E16" s="13"/>
      <c r="F16" s="15"/>
      <c r="G16" s="13"/>
      <c r="H16" s="25"/>
      <c r="I16" s="16"/>
      <c r="J16" s="16"/>
      <c r="K16" s="16"/>
      <c r="M16" s="24"/>
    </row>
    <row r="17" spans="5:13" ht="22.5" customHeight="1" x14ac:dyDescent="0.25">
      <c r="E17" s="13"/>
      <c r="F17" s="13"/>
      <c r="G17" s="13"/>
      <c r="H17" s="25"/>
      <c r="I17" s="16"/>
      <c r="J17" s="16"/>
      <c r="K17" s="16"/>
      <c r="M17" s="24"/>
    </row>
    <row r="18" spans="5:13" ht="22.5" customHeight="1" x14ac:dyDescent="0.25">
      <c r="E18" s="13"/>
      <c r="F18" s="13"/>
      <c r="G18" s="13"/>
      <c r="H18" s="25"/>
      <c r="I18" s="16"/>
      <c r="J18" s="16"/>
      <c r="K18" s="16"/>
      <c r="M18" s="24"/>
    </row>
    <row r="19" spans="5:13" ht="22.5" customHeight="1" x14ac:dyDescent="0.25">
      <c r="H19" s="25"/>
      <c r="I19" s="16"/>
      <c r="J19" s="16"/>
      <c r="K19" s="16"/>
    </row>
    <row r="20" spans="5:13" ht="22.5" customHeight="1" x14ac:dyDescent="0.25">
      <c r="H20" s="25"/>
      <c r="I20" s="16"/>
      <c r="J20" s="16"/>
      <c r="K20" s="16"/>
    </row>
    <row r="21" spans="5:13" ht="22.5" customHeight="1" x14ac:dyDescent="0.25">
      <c r="F21" s="11"/>
      <c r="H21" s="25"/>
      <c r="I21" s="16"/>
      <c r="J21" s="16"/>
      <c r="K21" s="16"/>
    </row>
    <row r="22" spans="5:13" ht="13.9" x14ac:dyDescent="0.25">
      <c r="H22" s="26"/>
      <c r="K22" s="16"/>
    </row>
    <row r="23" spans="5:13" ht="13.9" x14ac:dyDescent="0.25">
      <c r="H23" s="26"/>
      <c r="K23" s="16"/>
    </row>
    <row r="24" spans="5:13" ht="13.9" x14ac:dyDescent="0.25">
      <c r="H24" s="26"/>
      <c r="K24" s="16"/>
    </row>
    <row r="25" spans="5:13" ht="13.9" x14ac:dyDescent="0.25">
      <c r="H25" s="26"/>
      <c r="K25" s="16"/>
    </row>
    <row r="26" spans="5:13" ht="13.9" x14ac:dyDescent="0.25">
      <c r="H26" s="26"/>
      <c r="K26" s="16"/>
    </row>
    <row r="27" spans="5:13" ht="13.9" x14ac:dyDescent="0.25">
      <c r="H27" s="26"/>
      <c r="K27" s="16"/>
    </row>
    <row r="28" spans="5:13" ht="13.9" x14ac:dyDescent="0.25">
      <c r="H28" s="26"/>
      <c r="K28" s="16"/>
    </row>
    <row r="29" spans="5:13" ht="13.9" x14ac:dyDescent="0.25">
      <c r="H29" s="26"/>
      <c r="K29" s="16"/>
    </row>
  </sheetData>
  <mergeCells count="6">
    <mergeCell ref="B14:D14"/>
    <mergeCell ref="A2:N2"/>
    <mergeCell ref="A4:A11"/>
    <mergeCell ref="B4:N4"/>
    <mergeCell ref="B9:N9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opLeftCell="B1" zoomScale="75" zoomScaleNormal="75" workbookViewId="0">
      <selection activeCell="M17" sqref="M17"/>
    </sheetView>
  </sheetViews>
  <sheetFormatPr defaultColWidth="9.140625" defaultRowHeight="15" x14ac:dyDescent="0.25"/>
  <cols>
    <col min="1" max="1" width="18.42578125" style="1" customWidth="1"/>
    <col min="2" max="14" width="18.140625" style="1" customWidth="1"/>
    <col min="15" max="15" width="11.140625" style="28" bestFit="1" customWidth="1"/>
    <col min="16" max="16" width="9.140625" style="1"/>
    <col min="17" max="17" width="10.7109375" style="28" bestFit="1" customWidth="1"/>
    <col min="18" max="16384" width="9.140625" style="1"/>
  </cols>
  <sheetData>
    <row r="2" spans="1:17" ht="42.75" customHeight="1" x14ac:dyDescent="0.25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7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29"/>
      <c r="Q3" s="29"/>
    </row>
    <row r="4" spans="1:17" ht="22.5" customHeight="1" x14ac:dyDescent="0.25">
      <c r="A4" s="50" t="s">
        <v>26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7" ht="22.5" customHeight="1" x14ac:dyDescent="0.25">
      <c r="A5" s="51"/>
      <c r="B5" s="5" t="s">
        <v>14</v>
      </c>
      <c r="C5" s="3">
        <v>13917569</v>
      </c>
      <c r="D5" s="3">
        <v>10720597.000000002</v>
      </c>
      <c r="E5" s="3">
        <v>10418324</v>
      </c>
      <c r="F5" s="3">
        <v>7966860.0000000009</v>
      </c>
      <c r="G5" s="3">
        <v>7243917</v>
      </c>
      <c r="H5" s="3">
        <v>6301942.9999999991</v>
      </c>
      <c r="I5" s="3">
        <v>6946079.0000000009</v>
      </c>
      <c r="J5" s="3">
        <v>7139187</v>
      </c>
      <c r="K5" s="3">
        <v>7339791.9999999991</v>
      </c>
      <c r="L5" s="3">
        <v>8056630</v>
      </c>
      <c r="M5" s="3">
        <v>9687101</v>
      </c>
      <c r="N5" s="3">
        <v>10814644</v>
      </c>
      <c r="O5" s="28">
        <f>N5/M5</f>
        <v>1.1163963295107586</v>
      </c>
      <c r="Q5" s="27">
        <f>AVERAGE(C5:N5)</f>
        <v>8879386.916666666</v>
      </c>
    </row>
    <row r="6" spans="1:17" ht="22.5" customHeight="1" x14ac:dyDescent="0.25">
      <c r="A6" s="51"/>
      <c r="B6" s="5" t="s">
        <v>15</v>
      </c>
      <c r="C6" s="3">
        <v>1936253.0000000002</v>
      </c>
      <c r="D6" s="3">
        <v>1694273.0000000002</v>
      </c>
      <c r="E6" s="3">
        <v>1770074</v>
      </c>
      <c r="F6" s="3">
        <v>1517434</v>
      </c>
      <c r="G6" s="3">
        <v>1175519</v>
      </c>
      <c r="H6" s="3">
        <v>1277207.9999999998</v>
      </c>
      <c r="I6" s="3">
        <v>1406851</v>
      </c>
      <c r="J6" s="3">
        <v>1412878</v>
      </c>
      <c r="K6" s="3">
        <v>1491267</v>
      </c>
      <c r="L6" s="3">
        <v>1660909</v>
      </c>
      <c r="M6" s="3">
        <v>1733076</v>
      </c>
      <c r="N6" s="3">
        <v>1843855</v>
      </c>
      <c r="O6" s="28">
        <f t="shared" ref="O6:O8" si="0">N6/M6</f>
        <v>1.0639204512669957</v>
      </c>
      <c r="Q6" s="27">
        <f t="shared" ref="Q6:Q10" si="1">AVERAGE(C6:N6)</f>
        <v>1576633.0833333333</v>
      </c>
    </row>
    <row r="7" spans="1:17" ht="22.5" customHeight="1" x14ac:dyDescent="0.25">
      <c r="A7" s="51"/>
      <c r="B7" s="5" t="s">
        <v>16</v>
      </c>
      <c r="C7" s="3">
        <v>503381</v>
      </c>
      <c r="D7" s="3">
        <v>430349.99999999994</v>
      </c>
      <c r="E7" s="3">
        <v>308456</v>
      </c>
      <c r="F7" s="3">
        <v>309431.99999999994</v>
      </c>
      <c r="G7" s="3">
        <v>217486.00000000003</v>
      </c>
      <c r="H7" s="3">
        <v>149928</v>
      </c>
      <c r="I7" s="3">
        <v>139426</v>
      </c>
      <c r="J7" s="3">
        <v>148871</v>
      </c>
      <c r="K7" s="3">
        <v>132841</v>
      </c>
      <c r="L7" s="3">
        <v>273305</v>
      </c>
      <c r="M7" s="3">
        <v>420055.99999999994</v>
      </c>
      <c r="N7" s="3">
        <v>443376</v>
      </c>
      <c r="O7" s="28">
        <f t="shared" si="0"/>
        <v>1.0555164073361649</v>
      </c>
      <c r="Q7" s="27">
        <f t="shared" si="1"/>
        <v>289742.33333333331</v>
      </c>
    </row>
    <row r="8" spans="1:17" ht="22.5" customHeight="1" x14ac:dyDescent="0.25">
      <c r="A8" s="51"/>
      <c r="B8" s="5" t="s">
        <v>17</v>
      </c>
      <c r="C8" s="3">
        <v>21740</v>
      </c>
      <c r="D8" s="3">
        <v>19699</v>
      </c>
      <c r="E8" s="3">
        <v>16411</v>
      </c>
      <c r="F8" s="3">
        <v>15043</v>
      </c>
      <c r="G8" s="3">
        <v>13240</v>
      </c>
      <c r="H8" s="3">
        <v>15645</v>
      </c>
      <c r="I8" s="3">
        <v>12519</v>
      </c>
      <c r="J8" s="3">
        <v>12636</v>
      </c>
      <c r="K8" s="3">
        <v>19306</v>
      </c>
      <c r="L8" s="3">
        <v>21119</v>
      </c>
      <c r="M8" s="3">
        <v>21742</v>
      </c>
      <c r="N8" s="3">
        <v>17592</v>
      </c>
      <c r="O8" s="28">
        <f t="shared" si="0"/>
        <v>0.80912519547419737</v>
      </c>
      <c r="Q8" s="27">
        <f t="shared" si="1"/>
        <v>17224.333333333332</v>
      </c>
    </row>
    <row r="9" spans="1:17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Q9" s="27"/>
    </row>
    <row r="10" spans="1:17" ht="22.5" customHeight="1" x14ac:dyDescent="0.25">
      <c r="A10" s="51"/>
      <c r="B10" s="4"/>
      <c r="C10" s="3">
        <v>2984</v>
      </c>
      <c r="D10" s="3">
        <v>3034.0000000000005</v>
      </c>
      <c r="E10" s="3">
        <v>3263</v>
      </c>
      <c r="F10" s="3">
        <v>1775.9999999999998</v>
      </c>
      <c r="G10" s="3">
        <v>1772</v>
      </c>
      <c r="H10" s="3">
        <v>1878</v>
      </c>
      <c r="I10" s="3">
        <v>2116</v>
      </c>
      <c r="J10" s="3">
        <v>2047.0000000000002</v>
      </c>
      <c r="K10" s="3">
        <v>2396</v>
      </c>
      <c r="L10" s="3">
        <v>2896</v>
      </c>
      <c r="M10" s="3">
        <v>4263</v>
      </c>
      <c r="N10" s="3">
        <v>5389</v>
      </c>
      <c r="O10" s="28">
        <f>N10/M10</f>
        <v>1.2641332395026976</v>
      </c>
      <c r="Q10" s="27">
        <f t="shared" si="1"/>
        <v>2817.8333333333335</v>
      </c>
    </row>
    <row r="11" spans="1:17" ht="30.75" customHeight="1" x14ac:dyDescent="0.25">
      <c r="A11" s="51"/>
      <c r="B11" s="6" t="s">
        <v>18</v>
      </c>
      <c r="C11" s="10">
        <f t="shared" ref="C11:N11" si="2">SUM(C5:C8,C10)</f>
        <v>16381927</v>
      </c>
      <c r="D11" s="10">
        <f t="shared" si="2"/>
        <v>12867953.000000002</v>
      </c>
      <c r="E11" s="10">
        <f t="shared" si="2"/>
        <v>12516528</v>
      </c>
      <c r="F11" s="10">
        <f t="shared" si="2"/>
        <v>9810545</v>
      </c>
      <c r="G11" s="10">
        <f t="shared" si="2"/>
        <v>8651934</v>
      </c>
      <c r="H11" s="10">
        <f t="shared" si="2"/>
        <v>7746601.9999999991</v>
      </c>
      <c r="I11" s="10">
        <f t="shared" si="2"/>
        <v>8506991</v>
      </c>
      <c r="J11" s="10">
        <f t="shared" si="2"/>
        <v>8715619</v>
      </c>
      <c r="K11" s="10">
        <f>SUM(K5:K8,K10)</f>
        <v>8985602</v>
      </c>
      <c r="L11" s="10">
        <f t="shared" si="2"/>
        <v>10014859</v>
      </c>
      <c r="M11" s="10">
        <f t="shared" si="2"/>
        <v>11866238</v>
      </c>
      <c r="N11" s="10">
        <f t="shared" si="2"/>
        <v>13124856</v>
      </c>
    </row>
    <row r="12" spans="1:17" ht="22.5" customHeight="1" x14ac:dyDescent="0.25">
      <c r="A12" s="55" t="s">
        <v>18</v>
      </c>
      <c r="B12" s="56"/>
      <c r="C12" s="10">
        <f>C11</f>
        <v>16381927</v>
      </c>
      <c r="D12" s="10">
        <f t="shared" ref="D12:M12" si="3">D11</f>
        <v>12867953.000000002</v>
      </c>
      <c r="E12" s="10">
        <f t="shared" si="3"/>
        <v>12516528</v>
      </c>
      <c r="F12" s="10">
        <f t="shared" si="3"/>
        <v>9810545</v>
      </c>
      <c r="G12" s="10">
        <f t="shared" si="3"/>
        <v>8651934</v>
      </c>
      <c r="H12" s="10">
        <f t="shared" si="3"/>
        <v>7746601.9999999991</v>
      </c>
      <c r="I12" s="10">
        <f t="shared" si="3"/>
        <v>8506991</v>
      </c>
      <c r="J12" s="10">
        <f t="shared" si="3"/>
        <v>8715619</v>
      </c>
      <c r="K12" s="10">
        <f t="shared" si="3"/>
        <v>8985602</v>
      </c>
      <c r="L12" s="10">
        <f t="shared" si="3"/>
        <v>10014859</v>
      </c>
      <c r="M12" s="10">
        <f t="shared" si="3"/>
        <v>11866238</v>
      </c>
      <c r="N12" s="10">
        <f>N11</f>
        <v>13124856</v>
      </c>
    </row>
    <row r="14" spans="1:17" ht="22.5" customHeight="1" x14ac:dyDescent="0.25">
      <c r="B14" s="60"/>
      <c r="C14" s="60"/>
      <c r="D14" s="60"/>
      <c r="E14" s="23"/>
      <c r="G14" s="16"/>
      <c r="H14" s="11"/>
      <c r="J14" s="16"/>
    </row>
    <row r="15" spans="1:17" ht="22.5" customHeight="1" x14ac:dyDescent="0.25">
      <c r="E15" s="13"/>
      <c r="F15" s="15"/>
      <c r="G15" s="13"/>
      <c r="H15" s="25"/>
      <c r="I15" s="16"/>
      <c r="J15" s="16"/>
      <c r="K15" s="16"/>
      <c r="M15" s="24"/>
    </row>
    <row r="16" spans="1:17" ht="22.5" customHeight="1" x14ac:dyDescent="0.25">
      <c r="E16" s="13"/>
      <c r="F16" s="15"/>
      <c r="G16" s="13"/>
      <c r="H16" s="25"/>
      <c r="I16" s="16"/>
      <c r="J16" s="16"/>
      <c r="K16" s="16"/>
      <c r="M16" s="24"/>
    </row>
    <row r="17" spans="5:13" ht="22.5" customHeight="1" x14ac:dyDescent="0.25">
      <c r="E17" s="13"/>
      <c r="F17" s="13"/>
      <c r="G17" s="13"/>
      <c r="H17" s="25"/>
      <c r="I17" s="16"/>
      <c r="J17" s="16"/>
      <c r="K17" s="16"/>
      <c r="M17" s="24"/>
    </row>
    <row r="18" spans="5:13" ht="22.5" customHeight="1" x14ac:dyDescent="0.25">
      <c r="E18" s="13"/>
      <c r="F18" s="13"/>
      <c r="G18" s="13"/>
      <c r="H18" s="25"/>
      <c r="I18" s="16"/>
      <c r="J18" s="16"/>
      <c r="K18" s="16"/>
      <c r="M18" s="24"/>
    </row>
    <row r="19" spans="5:13" ht="22.5" customHeight="1" x14ac:dyDescent="0.25">
      <c r="H19" s="25"/>
      <c r="I19" s="16"/>
      <c r="J19" s="16"/>
      <c r="K19" s="16"/>
    </row>
    <row r="20" spans="5:13" ht="22.5" customHeight="1" x14ac:dyDescent="0.25">
      <c r="H20" s="25"/>
      <c r="I20" s="16"/>
      <c r="J20" s="16"/>
      <c r="K20" s="16"/>
    </row>
    <row r="21" spans="5:13" ht="22.5" customHeight="1" x14ac:dyDescent="0.25">
      <c r="F21" s="11"/>
      <c r="H21" s="25"/>
      <c r="I21" s="16"/>
      <c r="J21" s="16"/>
      <c r="K21" s="16"/>
    </row>
    <row r="22" spans="5:13" ht="13.9" x14ac:dyDescent="0.25">
      <c r="H22" s="26"/>
      <c r="K22" s="16"/>
    </row>
    <row r="23" spans="5:13" ht="13.9" x14ac:dyDescent="0.25">
      <c r="H23" s="26"/>
      <c r="K23" s="16"/>
    </row>
    <row r="24" spans="5:13" ht="13.9" x14ac:dyDescent="0.25">
      <c r="H24" s="26"/>
      <c r="K24" s="16"/>
    </row>
    <row r="25" spans="5:13" ht="13.9" x14ac:dyDescent="0.25">
      <c r="H25" s="26"/>
      <c r="K25" s="16"/>
    </row>
    <row r="26" spans="5:13" ht="13.9" x14ac:dyDescent="0.25">
      <c r="H26" s="26"/>
      <c r="K26" s="16"/>
    </row>
    <row r="27" spans="5:13" ht="13.9" x14ac:dyDescent="0.25">
      <c r="H27" s="26"/>
      <c r="K27" s="16"/>
    </row>
    <row r="28" spans="5:13" ht="13.9" x14ac:dyDescent="0.25">
      <c r="H28" s="26"/>
      <c r="K28" s="16"/>
    </row>
    <row r="29" spans="5:13" ht="13.9" x14ac:dyDescent="0.25">
      <c r="H29" s="26"/>
      <c r="K29" s="16"/>
    </row>
  </sheetData>
  <mergeCells count="6">
    <mergeCell ref="B14:D14"/>
    <mergeCell ref="A2:N2"/>
    <mergeCell ref="A4:A11"/>
    <mergeCell ref="B4:N4"/>
    <mergeCell ref="B9:N9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9"/>
  <sheetViews>
    <sheetView zoomScale="75" zoomScaleNormal="75" workbookViewId="0">
      <selection activeCell="W10" sqref="W10"/>
    </sheetView>
  </sheetViews>
  <sheetFormatPr defaultColWidth="9.140625" defaultRowHeight="15" x14ac:dyDescent="0.25"/>
  <cols>
    <col min="1" max="1" width="18.42578125" style="1" customWidth="1"/>
    <col min="2" max="6" width="18.140625" style="1" customWidth="1"/>
    <col min="7" max="7" width="18.140625" style="1" hidden="1" customWidth="1"/>
    <col min="8" max="8" width="18.140625" style="1" customWidth="1"/>
    <col min="9" max="9" width="18.140625" style="1" hidden="1" customWidth="1"/>
    <col min="10" max="10" width="18.140625" style="1" customWidth="1"/>
    <col min="11" max="11" width="18.140625" style="1" hidden="1" customWidth="1"/>
    <col min="12" max="12" width="18.140625" style="1" customWidth="1"/>
    <col min="13" max="13" width="18.140625" style="1" hidden="1" customWidth="1"/>
    <col min="14" max="14" width="18.140625" style="1" customWidth="1"/>
    <col min="15" max="15" width="18.140625" style="1" hidden="1" customWidth="1"/>
    <col min="16" max="16" width="18.140625" style="1" customWidth="1"/>
    <col min="17" max="17" width="18.140625" style="1" hidden="1" customWidth="1"/>
    <col min="18" max="18" width="18.140625" style="1" customWidth="1"/>
    <col min="19" max="19" width="18.140625" style="1" hidden="1" customWidth="1"/>
    <col min="20" max="20" width="18.140625" style="1" customWidth="1"/>
    <col min="21" max="21" width="18.140625" style="1" hidden="1" customWidth="1"/>
    <col min="22" max="22" width="18.140625" style="1" customWidth="1"/>
    <col min="23" max="23" width="11.140625" style="28" bestFit="1" customWidth="1"/>
    <col min="24" max="24" width="9.140625" style="1"/>
    <col min="25" max="25" width="10.7109375" style="1" bestFit="1" customWidth="1"/>
    <col min="26" max="16384" width="9.140625" style="1"/>
  </cols>
  <sheetData>
    <row r="2" spans="1:23" ht="42.75" customHeight="1" x14ac:dyDescent="0.25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3" s="2" customFormat="1" ht="33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9" t="s">
        <v>9</v>
      </c>
      <c r="O3" s="9"/>
      <c r="P3" s="9" t="s">
        <v>10</v>
      </c>
      <c r="Q3" s="9"/>
      <c r="R3" s="9" t="s">
        <v>11</v>
      </c>
      <c r="S3" s="9"/>
      <c r="T3" s="9" t="s">
        <v>12</v>
      </c>
      <c r="U3" s="9"/>
      <c r="V3" s="9" t="s">
        <v>13</v>
      </c>
      <c r="W3" s="29"/>
    </row>
    <row r="4" spans="1:23" ht="22.5" customHeight="1" x14ac:dyDescent="0.25">
      <c r="A4" s="50" t="s">
        <v>31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3" ht="22.5" customHeight="1" x14ac:dyDescent="0.25">
      <c r="A5" s="51"/>
      <c r="B5" s="5" t="s">
        <v>14</v>
      </c>
      <c r="C5" s="3">
        <v>7434319.0047912002</v>
      </c>
      <c r="D5" s="3">
        <v>9783961.0000000019</v>
      </c>
      <c r="E5" s="3">
        <v>9026976</v>
      </c>
      <c r="F5" s="3">
        <v>7164040</v>
      </c>
      <c r="G5" s="3">
        <v>0.90925621888673824</v>
      </c>
      <c r="H5" s="3">
        <v>5942654.0000000009</v>
      </c>
      <c r="I5" s="3">
        <v>0.86996344657179248</v>
      </c>
      <c r="J5" s="3">
        <v>5291268.9999999991</v>
      </c>
      <c r="K5" s="3">
        <v>1.102212285956887</v>
      </c>
      <c r="L5" s="3">
        <v>5870596</v>
      </c>
      <c r="M5" s="3">
        <v>1.0278010083098679</v>
      </c>
      <c r="N5" s="3">
        <v>7017875.0000000009</v>
      </c>
      <c r="O5" s="3">
        <v>1.0280991378990352</v>
      </c>
      <c r="P5" s="3">
        <v>6281491</v>
      </c>
      <c r="Q5" s="3">
        <v>1.097664620468809</v>
      </c>
      <c r="R5" s="3">
        <v>7335019.9999999991</v>
      </c>
      <c r="S5" s="3">
        <v>1.2023763037399011</v>
      </c>
      <c r="T5" s="3">
        <v>9442971</v>
      </c>
      <c r="U5" s="3">
        <v>1.1163963295107586</v>
      </c>
      <c r="V5" s="3">
        <v>10882632.000000002</v>
      </c>
      <c r="W5" s="28">
        <f>'2021'!C5/'2020'!V5</f>
        <v>1.1059207000659399</v>
      </c>
    </row>
    <row r="6" spans="1:23" ht="22.5" customHeight="1" x14ac:dyDescent="0.25">
      <c r="A6" s="51"/>
      <c r="B6" s="5" t="s">
        <v>15</v>
      </c>
      <c r="C6" s="3">
        <v>1496365</v>
      </c>
      <c r="D6" s="3">
        <v>1572115.9999999998</v>
      </c>
      <c r="E6" s="3">
        <v>1719068</v>
      </c>
      <c r="F6" s="3">
        <v>1145991</v>
      </c>
      <c r="G6" s="3">
        <v>0.77467553778286236</v>
      </c>
      <c r="H6" s="3">
        <v>946784</v>
      </c>
      <c r="I6" s="3">
        <v>1.0865056200707941</v>
      </c>
      <c r="J6" s="3">
        <v>944792</v>
      </c>
      <c r="K6" s="3">
        <v>1.1015050015345975</v>
      </c>
      <c r="L6" s="3">
        <v>1013300</v>
      </c>
      <c r="M6" s="3">
        <v>1.0042840357649816</v>
      </c>
      <c r="N6" s="3">
        <v>1331511</v>
      </c>
      <c r="O6" s="3">
        <v>1.0554817896520436</v>
      </c>
      <c r="P6" s="3">
        <v>1192619.0000000002</v>
      </c>
      <c r="Q6" s="3">
        <v>1.1137569596859582</v>
      </c>
      <c r="R6" s="3">
        <v>1235511</v>
      </c>
      <c r="S6" s="3">
        <v>1.0434503034181886</v>
      </c>
      <c r="T6" s="3">
        <v>1573493</v>
      </c>
      <c r="U6" s="3">
        <v>1.0639204512669957</v>
      </c>
      <c r="V6" s="3">
        <v>1914613</v>
      </c>
      <c r="W6" s="28">
        <f>'2021'!C6/'2020'!V6</f>
        <v>0.97907671158610121</v>
      </c>
    </row>
    <row r="7" spans="1:23" ht="22.5" customHeight="1" x14ac:dyDescent="0.25">
      <c r="A7" s="51"/>
      <c r="B7" s="5" t="s">
        <v>16</v>
      </c>
      <c r="C7" s="3">
        <v>499789.99999999994</v>
      </c>
      <c r="D7" s="3">
        <v>450468</v>
      </c>
      <c r="E7" s="3">
        <v>323982</v>
      </c>
      <c r="F7" s="3">
        <v>416320.00000000006</v>
      </c>
      <c r="G7" s="3">
        <v>0.70285555469376171</v>
      </c>
      <c r="H7" s="3">
        <v>273616.99999999994</v>
      </c>
      <c r="I7" s="3">
        <v>0.68936851107657493</v>
      </c>
      <c r="J7" s="3">
        <v>175963</v>
      </c>
      <c r="K7" s="3">
        <v>0.92995304412784807</v>
      </c>
      <c r="L7" s="3">
        <v>160254.00000000003</v>
      </c>
      <c r="M7" s="3">
        <v>1.0677420280292054</v>
      </c>
      <c r="N7" s="3">
        <v>191508</v>
      </c>
      <c r="O7" s="3">
        <v>0.8923228835703394</v>
      </c>
      <c r="P7" s="3">
        <v>224703</v>
      </c>
      <c r="Q7" s="3">
        <v>2.057384391866969</v>
      </c>
      <c r="R7" s="3">
        <v>269791</v>
      </c>
      <c r="S7" s="3">
        <v>1.5369495618448252</v>
      </c>
      <c r="T7" s="3">
        <v>470094</v>
      </c>
      <c r="U7" s="3">
        <v>1.0555164073361649</v>
      </c>
      <c r="V7" s="3">
        <v>729094</v>
      </c>
      <c r="W7" s="28">
        <f>'2021'!C7/'2020'!V7</f>
        <v>1.0242053836679497</v>
      </c>
    </row>
    <row r="8" spans="1:23" ht="22.5" customHeight="1" x14ac:dyDescent="0.25">
      <c r="A8" s="51"/>
      <c r="B8" s="5" t="s">
        <v>17</v>
      </c>
      <c r="C8" s="3">
        <v>21528</v>
      </c>
      <c r="D8" s="3">
        <v>25542</v>
      </c>
      <c r="E8" s="3">
        <v>18234</v>
      </c>
      <c r="F8" s="3">
        <v>19082</v>
      </c>
      <c r="G8" s="3">
        <v>0.88014358837997742</v>
      </c>
      <c r="H8" s="3">
        <v>28347</v>
      </c>
      <c r="I8" s="3">
        <v>1.1816465256797584</v>
      </c>
      <c r="J8" s="3">
        <v>25918</v>
      </c>
      <c r="K8" s="3">
        <v>0.80019175455417069</v>
      </c>
      <c r="L8" s="3">
        <v>11504</v>
      </c>
      <c r="M8" s="3">
        <v>1.0093457943925233</v>
      </c>
      <c r="N8" s="3">
        <v>11717</v>
      </c>
      <c r="O8" s="3">
        <v>1.5278569167458056</v>
      </c>
      <c r="P8" s="3">
        <v>2462</v>
      </c>
      <c r="Q8" s="3">
        <v>1.0939086294416243</v>
      </c>
      <c r="R8" s="3">
        <v>4573</v>
      </c>
      <c r="S8" s="3">
        <v>1.0294995028173684</v>
      </c>
      <c r="T8" s="3">
        <v>9494</v>
      </c>
      <c r="U8" s="3">
        <v>0.80912519547419737</v>
      </c>
      <c r="V8" s="3">
        <v>11807</v>
      </c>
      <c r="W8" s="28">
        <f>'2021'!C8/'2020'!V8</f>
        <v>1.212755145252816</v>
      </c>
    </row>
    <row r="9" spans="1:23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</row>
    <row r="10" spans="1:23" ht="22.5" customHeight="1" x14ac:dyDescent="0.25">
      <c r="A10" s="51"/>
      <c r="B10" s="4"/>
      <c r="C10" s="3">
        <v>4080</v>
      </c>
      <c r="D10" s="3">
        <v>4789</v>
      </c>
      <c r="E10" s="3">
        <v>2609</v>
      </c>
      <c r="F10" s="3">
        <v>5888</v>
      </c>
      <c r="G10" s="3">
        <v>0.99774774774774788</v>
      </c>
      <c r="H10" s="3">
        <v>4516</v>
      </c>
      <c r="I10" s="3">
        <v>1.0598194130925509</v>
      </c>
      <c r="J10" s="3">
        <v>3038</v>
      </c>
      <c r="K10" s="3">
        <v>1.126730564430245</v>
      </c>
      <c r="L10" s="3">
        <v>2961</v>
      </c>
      <c r="M10" s="3">
        <v>0.96739130434782616</v>
      </c>
      <c r="N10" s="3">
        <v>2166</v>
      </c>
      <c r="O10" s="3">
        <v>1.1704934049829017</v>
      </c>
      <c r="P10" s="3">
        <v>2823</v>
      </c>
      <c r="Q10" s="3">
        <v>1.2086811352253757</v>
      </c>
      <c r="R10" s="3">
        <v>3052</v>
      </c>
      <c r="S10" s="3">
        <v>1.4720303867403315</v>
      </c>
      <c r="T10" s="3">
        <v>4650</v>
      </c>
      <c r="U10" s="3">
        <v>1.2641332395026976</v>
      </c>
      <c r="V10" s="3">
        <v>4878</v>
      </c>
      <c r="W10" s="28">
        <f>'2021'!C10/'2020'!V10</f>
        <v>1.056990569905699</v>
      </c>
    </row>
    <row r="11" spans="1:23" ht="30.75" customHeight="1" x14ac:dyDescent="0.25">
      <c r="A11" s="51"/>
      <c r="B11" s="6" t="s">
        <v>18</v>
      </c>
      <c r="C11" s="10">
        <f t="shared" ref="C11:V11" si="0">SUM(C5:C8,C10)</f>
        <v>9456082.0047912002</v>
      </c>
      <c r="D11" s="10">
        <f t="shared" si="0"/>
        <v>11836876.000000002</v>
      </c>
      <c r="E11" s="10">
        <f t="shared" si="0"/>
        <v>11090869</v>
      </c>
      <c r="F11" s="10">
        <f t="shared" si="0"/>
        <v>8751321</v>
      </c>
      <c r="G11" s="10"/>
      <c r="H11" s="10">
        <f t="shared" si="0"/>
        <v>7195918.0000000009</v>
      </c>
      <c r="I11" s="10"/>
      <c r="J11" s="10">
        <f t="shared" si="0"/>
        <v>6440979.9999999991</v>
      </c>
      <c r="K11" s="10"/>
      <c r="L11" s="10">
        <f t="shared" si="0"/>
        <v>7058615</v>
      </c>
      <c r="M11" s="10"/>
      <c r="N11" s="10">
        <f t="shared" si="0"/>
        <v>8554777</v>
      </c>
      <c r="O11" s="10"/>
      <c r="P11" s="10">
        <f>SUM(P5:P8,P10)</f>
        <v>7704098</v>
      </c>
      <c r="Q11" s="10"/>
      <c r="R11" s="10">
        <f t="shared" si="0"/>
        <v>8847947</v>
      </c>
      <c r="S11" s="10"/>
      <c r="T11" s="10">
        <f t="shared" si="0"/>
        <v>11500702</v>
      </c>
      <c r="U11" s="10"/>
      <c r="V11" s="10">
        <f t="shared" si="0"/>
        <v>13543024.000000002</v>
      </c>
    </row>
    <row r="12" spans="1:23" ht="22.5" customHeight="1" x14ac:dyDescent="0.25">
      <c r="A12" s="55" t="s">
        <v>18</v>
      </c>
      <c r="B12" s="56"/>
      <c r="C12" s="10">
        <f>C11</f>
        <v>9456082.0047912002</v>
      </c>
      <c r="D12" s="10">
        <f t="shared" ref="D12:T12" si="1">D11</f>
        <v>11836876.000000002</v>
      </c>
      <c r="E12" s="10">
        <f t="shared" si="1"/>
        <v>11090869</v>
      </c>
      <c r="F12" s="10">
        <f t="shared" si="1"/>
        <v>8751321</v>
      </c>
      <c r="G12" s="10"/>
      <c r="H12" s="10">
        <f t="shared" si="1"/>
        <v>7195918.0000000009</v>
      </c>
      <c r="I12" s="10"/>
      <c r="J12" s="10">
        <f t="shared" si="1"/>
        <v>6440979.9999999991</v>
      </c>
      <c r="K12" s="10"/>
      <c r="L12" s="10">
        <f t="shared" si="1"/>
        <v>7058615</v>
      </c>
      <c r="M12" s="10"/>
      <c r="N12" s="10">
        <f t="shared" si="1"/>
        <v>8554777</v>
      </c>
      <c r="O12" s="10"/>
      <c r="P12" s="10">
        <f t="shared" si="1"/>
        <v>7704098</v>
      </c>
      <c r="Q12" s="10"/>
      <c r="R12" s="10">
        <f t="shared" si="1"/>
        <v>8847947</v>
      </c>
      <c r="S12" s="10"/>
      <c r="T12" s="10">
        <f t="shared" si="1"/>
        <v>11500702</v>
      </c>
      <c r="U12" s="10"/>
      <c r="V12" s="10">
        <f>V11</f>
        <v>13543024.000000002</v>
      </c>
      <c r="W12" s="27"/>
    </row>
    <row r="14" spans="1:23" ht="22.5" customHeight="1" x14ac:dyDescent="0.25">
      <c r="B14" s="60"/>
      <c r="C14" s="60"/>
      <c r="D14" s="60"/>
      <c r="E14" s="23"/>
      <c r="H14" s="16"/>
      <c r="I14" s="16"/>
      <c r="J14" s="11"/>
      <c r="K14" s="11"/>
      <c r="N14" s="16"/>
      <c r="O14" s="16"/>
    </row>
    <row r="15" spans="1:23" ht="22.5" customHeight="1" x14ac:dyDescent="0.25">
      <c r="E15" s="13"/>
      <c r="F15" s="15"/>
      <c r="G15" s="15"/>
      <c r="H15" s="13"/>
      <c r="I15" s="13"/>
      <c r="J15" s="25"/>
      <c r="K15" s="25"/>
      <c r="L15" s="16"/>
      <c r="M15" s="16"/>
      <c r="N15" s="16"/>
      <c r="O15" s="16"/>
      <c r="P15" s="16"/>
      <c r="Q15" s="16"/>
      <c r="T15" s="24"/>
      <c r="U15" s="24"/>
    </row>
    <row r="16" spans="1:23" ht="22.5" customHeight="1" x14ac:dyDescent="0.25">
      <c r="E16" s="13"/>
      <c r="F16" s="15"/>
      <c r="G16" s="15"/>
      <c r="H16" s="13"/>
      <c r="I16" s="13"/>
      <c r="J16" s="25"/>
      <c r="K16" s="25"/>
      <c r="L16" s="16"/>
      <c r="M16" s="16"/>
      <c r="N16" s="16"/>
      <c r="O16" s="16"/>
      <c r="P16" s="16"/>
      <c r="Q16" s="16"/>
      <c r="T16" s="24"/>
      <c r="U16" s="24"/>
    </row>
    <row r="17" spans="5:21" ht="22.5" customHeight="1" x14ac:dyDescent="0.25">
      <c r="E17" s="13"/>
      <c r="F17" s="13"/>
      <c r="G17" s="13"/>
      <c r="H17" s="13"/>
      <c r="I17" s="13"/>
      <c r="J17" s="25"/>
      <c r="K17" s="25"/>
      <c r="L17" s="16"/>
      <c r="M17" s="16"/>
      <c r="N17" s="16"/>
      <c r="O17" s="16"/>
      <c r="P17" s="16"/>
      <c r="Q17" s="16"/>
      <c r="T17" s="24"/>
      <c r="U17" s="24"/>
    </row>
    <row r="18" spans="5:21" ht="22.5" customHeight="1" x14ac:dyDescent="0.25">
      <c r="E18" s="13"/>
      <c r="F18" s="13"/>
      <c r="G18" s="13"/>
      <c r="H18" s="13"/>
      <c r="I18" s="13"/>
      <c r="J18" s="25"/>
      <c r="K18" s="25"/>
      <c r="L18" s="16"/>
      <c r="M18" s="16"/>
      <c r="N18" s="16"/>
      <c r="O18" s="16"/>
      <c r="P18" s="16"/>
      <c r="Q18" s="16"/>
      <c r="T18" s="24"/>
      <c r="U18" s="24"/>
    </row>
    <row r="19" spans="5:21" ht="22.5" customHeight="1" x14ac:dyDescent="0.25">
      <c r="J19" s="25"/>
      <c r="K19" s="25"/>
      <c r="L19" s="16"/>
      <c r="M19" s="16"/>
      <c r="N19" s="16"/>
      <c r="O19" s="16"/>
      <c r="P19" s="16"/>
      <c r="Q19" s="16"/>
    </row>
    <row r="20" spans="5:21" ht="22.5" customHeight="1" x14ac:dyDescent="0.25">
      <c r="J20" s="25"/>
      <c r="K20" s="25"/>
      <c r="L20" s="16"/>
      <c r="M20" s="16"/>
      <c r="N20" s="16"/>
      <c r="O20" s="16"/>
      <c r="P20" s="16"/>
      <c r="Q20" s="16"/>
    </row>
    <row r="21" spans="5:21" ht="22.5" customHeight="1" x14ac:dyDescent="0.25">
      <c r="F21" s="11"/>
      <c r="G21" s="11"/>
      <c r="J21" s="25"/>
      <c r="K21" s="25"/>
      <c r="L21" s="16"/>
      <c r="M21" s="16"/>
      <c r="N21" s="16"/>
      <c r="O21" s="16"/>
      <c r="P21" s="16"/>
      <c r="Q21" s="16"/>
    </row>
    <row r="22" spans="5:21" ht="13.9" x14ac:dyDescent="0.25">
      <c r="J22" s="26"/>
      <c r="K22" s="26"/>
      <c r="P22" s="16"/>
      <c r="Q22" s="16"/>
    </row>
    <row r="23" spans="5:21" ht="13.9" x14ac:dyDescent="0.25">
      <c r="J23" s="26"/>
      <c r="K23" s="26"/>
      <c r="P23" s="16"/>
      <c r="Q23" s="16"/>
    </row>
    <row r="24" spans="5:21" ht="13.9" x14ac:dyDescent="0.25">
      <c r="J24" s="26"/>
      <c r="K24" s="26"/>
      <c r="P24" s="16"/>
      <c r="Q24" s="16"/>
    </row>
    <row r="25" spans="5:21" ht="13.9" x14ac:dyDescent="0.25">
      <c r="J25" s="26"/>
      <c r="K25" s="26"/>
      <c r="P25" s="16"/>
      <c r="Q25" s="16"/>
    </row>
    <row r="26" spans="5:21" ht="13.9" x14ac:dyDescent="0.25">
      <c r="J26" s="26"/>
      <c r="K26" s="26"/>
      <c r="P26" s="16"/>
      <c r="Q26" s="16"/>
    </row>
    <row r="27" spans="5:21" ht="13.9" x14ac:dyDescent="0.25">
      <c r="J27" s="26"/>
      <c r="K27" s="26"/>
      <c r="P27" s="16"/>
      <c r="Q27" s="16"/>
    </row>
    <row r="28" spans="5:21" ht="13.9" x14ac:dyDescent="0.25">
      <c r="J28" s="26"/>
      <c r="K28" s="26"/>
      <c r="P28" s="16"/>
      <c r="Q28" s="16"/>
    </row>
    <row r="29" spans="5:21" ht="13.9" x14ac:dyDescent="0.25">
      <c r="J29" s="26"/>
      <c r="K29" s="26"/>
      <c r="P29" s="16"/>
      <c r="Q29" s="16"/>
    </row>
  </sheetData>
  <mergeCells count="6">
    <mergeCell ref="B14:D14"/>
    <mergeCell ref="A2:V2"/>
    <mergeCell ref="A4:A11"/>
    <mergeCell ref="B4:V4"/>
    <mergeCell ref="B9:V9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9"/>
  <sheetViews>
    <sheetView zoomScale="85" zoomScaleNormal="85" workbookViewId="0">
      <selection activeCell="AH10" sqref="AH10"/>
    </sheetView>
  </sheetViews>
  <sheetFormatPr defaultColWidth="9.140625" defaultRowHeight="15" x14ac:dyDescent="0.25"/>
  <cols>
    <col min="1" max="1" width="18.42578125" style="1" customWidth="1"/>
    <col min="2" max="3" width="18.140625" style="1" customWidth="1"/>
    <col min="4" max="4" width="18.140625" style="1" hidden="1" customWidth="1"/>
    <col min="5" max="5" width="18.140625" style="1" customWidth="1"/>
    <col min="6" max="6" width="18.140625" style="1" hidden="1" customWidth="1"/>
    <col min="7" max="7" width="18.140625" style="1" customWidth="1"/>
    <col min="8" max="8" width="18.140625" style="1" hidden="1" customWidth="1"/>
    <col min="9" max="9" width="18.140625" style="1" customWidth="1"/>
    <col min="10" max="11" width="18.140625" style="1" hidden="1" customWidth="1"/>
    <col min="12" max="12" width="18.140625" style="1" customWidth="1"/>
    <col min="13" max="14" width="18.140625" style="1" hidden="1" customWidth="1"/>
    <col min="15" max="15" width="18.140625" style="1" customWidth="1"/>
    <col min="16" max="17" width="18.140625" style="1" hidden="1" customWidth="1"/>
    <col min="18" max="18" width="18.140625" style="1" customWidth="1"/>
    <col min="19" max="20" width="18.140625" style="1" hidden="1" customWidth="1"/>
    <col min="21" max="21" width="18.140625" style="1" customWidth="1"/>
    <col min="22" max="23" width="18.140625" style="1" hidden="1" customWidth="1"/>
    <col min="24" max="24" width="18.140625" style="1" customWidth="1"/>
    <col min="25" max="26" width="18.140625" style="1" hidden="1" customWidth="1"/>
    <col min="27" max="27" width="18.140625" style="1" customWidth="1"/>
    <col min="28" max="29" width="18.140625" style="1" hidden="1" customWidth="1"/>
    <col min="30" max="30" width="18.140625" style="1" customWidth="1"/>
    <col min="31" max="32" width="18.140625" style="1" hidden="1" customWidth="1"/>
    <col min="33" max="33" width="18.140625" style="1" customWidth="1"/>
    <col min="34" max="34" width="11.140625" style="28" bestFit="1" customWidth="1"/>
    <col min="35" max="35" width="9.140625" style="1"/>
    <col min="36" max="36" width="10.7109375" style="1" bestFit="1" customWidth="1"/>
    <col min="37" max="16384" width="9.140625" style="1"/>
  </cols>
  <sheetData>
    <row r="2" spans="1:34" ht="42.75" customHeight="1" x14ac:dyDescent="0.25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4" s="2" customFormat="1" ht="33" customHeight="1" x14ac:dyDescent="0.25">
      <c r="A3" s="7" t="s">
        <v>0</v>
      </c>
      <c r="B3" s="8" t="s">
        <v>1</v>
      </c>
      <c r="C3" s="9" t="s">
        <v>2</v>
      </c>
      <c r="D3" s="9"/>
      <c r="E3" s="9" t="s">
        <v>3</v>
      </c>
      <c r="F3" s="9"/>
      <c r="G3" s="9" t="s">
        <v>4</v>
      </c>
      <c r="H3" s="9"/>
      <c r="I3" s="9" t="s">
        <v>5</v>
      </c>
      <c r="J3" s="9"/>
      <c r="K3" s="9"/>
      <c r="L3" s="9" t="s">
        <v>6</v>
      </c>
      <c r="M3" s="9"/>
      <c r="N3" s="9"/>
      <c r="O3" s="9" t="s">
        <v>7</v>
      </c>
      <c r="P3" s="9"/>
      <c r="Q3" s="9"/>
      <c r="R3" s="9" t="s">
        <v>8</v>
      </c>
      <c r="S3" s="9"/>
      <c r="T3" s="9"/>
      <c r="U3" s="9" t="s">
        <v>9</v>
      </c>
      <c r="V3" s="9"/>
      <c r="W3" s="9"/>
      <c r="X3" s="9" t="s">
        <v>10</v>
      </c>
      <c r="Y3" s="9"/>
      <c r="Z3" s="9"/>
      <c r="AA3" s="9" t="s">
        <v>11</v>
      </c>
      <c r="AB3" s="9"/>
      <c r="AC3" s="9"/>
      <c r="AD3" s="9" t="s">
        <v>12</v>
      </c>
      <c r="AE3" s="9"/>
      <c r="AF3" s="9"/>
      <c r="AG3" s="9" t="s">
        <v>13</v>
      </c>
      <c r="AH3" s="29"/>
    </row>
    <row r="4" spans="1:34" ht="22.5" customHeight="1" x14ac:dyDescent="0.25">
      <c r="A4" s="50" t="s">
        <v>33</v>
      </c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/>
    </row>
    <row r="5" spans="1:34" ht="22.5" customHeight="1" x14ac:dyDescent="0.25">
      <c r="A5" s="51"/>
      <c r="B5" s="5" t="s">
        <v>14</v>
      </c>
      <c r="C5" s="3">
        <v>12035328.000000002</v>
      </c>
      <c r="D5" s="3">
        <v>1.3160534265067891</v>
      </c>
      <c r="E5" s="3">
        <v>11447353.999999998</v>
      </c>
      <c r="F5" s="3">
        <v>0.92263000639516024</v>
      </c>
      <c r="G5" s="3">
        <v>10925553.999999998</v>
      </c>
      <c r="H5" s="3">
        <v>0.7936256837284158</v>
      </c>
      <c r="I5" s="3">
        <v>8397976.9999999981</v>
      </c>
      <c r="J5" s="3"/>
      <c r="K5" s="3">
        <v>0.82951156051613351</v>
      </c>
      <c r="L5" s="3">
        <v>7481663</v>
      </c>
      <c r="M5" s="3"/>
      <c r="N5" s="3">
        <v>0.89038820028896148</v>
      </c>
      <c r="O5" s="3">
        <v>7220684</v>
      </c>
      <c r="P5" s="3"/>
      <c r="Q5" s="3">
        <v>1.1094873460411863</v>
      </c>
      <c r="R5" s="3">
        <v>7697801.0000000009</v>
      </c>
      <c r="S5" s="3"/>
      <c r="T5" s="3">
        <v>1.1954280280911855</v>
      </c>
      <c r="U5" s="3">
        <v>7162205.9999999991</v>
      </c>
      <c r="V5" s="3"/>
      <c r="W5" s="3">
        <v>0.89507023137345698</v>
      </c>
      <c r="X5" s="3">
        <v>7416652.9999999981</v>
      </c>
      <c r="Y5" s="3"/>
      <c r="Z5" s="3">
        <v>1.1677195748588989</v>
      </c>
      <c r="AA5" s="3">
        <v>8335620.0000000009</v>
      </c>
      <c r="AB5" s="3"/>
      <c r="AC5" s="3">
        <v>1.2873817658302229</v>
      </c>
      <c r="AD5" s="3">
        <v>9826790</v>
      </c>
      <c r="AE5" s="3"/>
      <c r="AF5" s="3">
        <v>1.1524584794340682</v>
      </c>
      <c r="AG5" s="3">
        <v>12112669</v>
      </c>
      <c r="AH5" s="28">
        <f>'2022'!D5/'2021'!AG5</f>
        <v>1.0896622371171869</v>
      </c>
    </row>
    <row r="6" spans="1:34" ht="22.5" customHeight="1" x14ac:dyDescent="0.25">
      <c r="A6" s="51"/>
      <c r="B6" s="5" t="s">
        <v>15</v>
      </c>
      <c r="C6" s="3">
        <v>1874553</v>
      </c>
      <c r="D6" s="3">
        <v>1.0506233439033923</v>
      </c>
      <c r="E6" s="3">
        <v>1704882</v>
      </c>
      <c r="F6" s="3">
        <v>1.0934740184566536</v>
      </c>
      <c r="G6" s="3">
        <v>1649517</v>
      </c>
      <c r="H6" s="3">
        <v>0.66663506039318976</v>
      </c>
      <c r="I6" s="3">
        <v>1464203</v>
      </c>
      <c r="J6" s="3"/>
      <c r="K6" s="3">
        <v>0.82617053711591104</v>
      </c>
      <c r="L6" s="3">
        <v>1365181</v>
      </c>
      <c r="M6" s="3"/>
      <c r="N6" s="3">
        <v>0.99789603542096195</v>
      </c>
      <c r="O6" s="3">
        <v>1256190</v>
      </c>
      <c r="P6" s="3"/>
      <c r="Q6" s="3">
        <v>1.0725111982319917</v>
      </c>
      <c r="R6" s="3">
        <v>1333880</v>
      </c>
      <c r="S6" s="3"/>
      <c r="T6" s="3">
        <v>1.3140343432349748</v>
      </c>
      <c r="U6" s="3">
        <v>1207915</v>
      </c>
      <c r="V6" s="3"/>
      <c r="W6" s="3">
        <v>0.89568843216466121</v>
      </c>
      <c r="X6" s="3">
        <v>1205445.0000000002</v>
      </c>
      <c r="Y6" s="3"/>
      <c r="Z6" s="3">
        <v>1.0359645452571189</v>
      </c>
      <c r="AA6" s="3">
        <v>1547788</v>
      </c>
      <c r="AB6" s="3"/>
      <c r="AC6" s="3">
        <v>1.2735564474941947</v>
      </c>
      <c r="AD6" s="3">
        <v>1634159</v>
      </c>
      <c r="AE6" s="3"/>
      <c r="AF6" s="3">
        <v>1.2167915586532638</v>
      </c>
      <c r="AG6" s="3">
        <v>1987474</v>
      </c>
      <c r="AH6" s="28">
        <f>'2022'!D6/'2021'!AG6</f>
        <v>1.1486107491217494</v>
      </c>
    </row>
    <row r="7" spans="1:34" ht="22.5" customHeight="1" x14ac:dyDescent="0.25">
      <c r="A7" s="51"/>
      <c r="B7" s="5" t="s">
        <v>16</v>
      </c>
      <c r="C7" s="3">
        <v>746742.00000000012</v>
      </c>
      <c r="D7" s="3">
        <v>0.90131455211188705</v>
      </c>
      <c r="E7" s="3">
        <v>727715</v>
      </c>
      <c r="F7" s="3">
        <v>0.71921201949972025</v>
      </c>
      <c r="G7" s="3">
        <v>635685.99999999988</v>
      </c>
      <c r="H7" s="3">
        <v>1.2850096610305513</v>
      </c>
      <c r="I7" s="3">
        <v>380447</v>
      </c>
      <c r="J7" s="3"/>
      <c r="K7" s="3">
        <v>0.65722761337432722</v>
      </c>
      <c r="L7" s="3">
        <v>256315.99999999997</v>
      </c>
      <c r="M7" s="3"/>
      <c r="N7" s="3">
        <v>0.64309966120526152</v>
      </c>
      <c r="O7" s="3">
        <v>173458.99999999997</v>
      </c>
      <c r="P7" s="3"/>
      <c r="Q7" s="3">
        <v>0.91072555025772484</v>
      </c>
      <c r="R7" s="3">
        <v>167013</v>
      </c>
      <c r="S7" s="3"/>
      <c r="T7" s="3">
        <v>1.1950278932195137</v>
      </c>
      <c r="U7" s="3">
        <v>177392</v>
      </c>
      <c r="V7" s="3"/>
      <c r="W7" s="3">
        <v>1.1733347954132465</v>
      </c>
      <c r="X7" s="3">
        <v>262327</v>
      </c>
      <c r="Y7" s="3"/>
      <c r="Z7" s="3">
        <v>1.2006559770007521</v>
      </c>
      <c r="AA7" s="3">
        <v>399561.00000000006</v>
      </c>
      <c r="AB7" s="3"/>
      <c r="AC7" s="3">
        <v>1.7424376647108317</v>
      </c>
      <c r="AD7" s="3">
        <v>496015.00000000006</v>
      </c>
      <c r="AE7" s="3"/>
      <c r="AF7" s="3">
        <v>1.5509536390594221</v>
      </c>
      <c r="AG7" s="3">
        <v>663488.99999999988</v>
      </c>
      <c r="AH7" s="28">
        <f>'2022'!D7/'2021'!AG7</f>
        <v>1.068011677661574</v>
      </c>
    </row>
    <row r="8" spans="1:34" ht="22.5" customHeight="1" x14ac:dyDescent="0.25">
      <c r="A8" s="51"/>
      <c r="B8" s="5" t="s">
        <v>17</v>
      </c>
      <c r="C8" s="3">
        <v>14319</v>
      </c>
      <c r="D8" s="3">
        <v>1.1864548494983278</v>
      </c>
      <c r="E8" s="3">
        <v>16268</v>
      </c>
      <c r="F8" s="3">
        <v>0.71388301620859762</v>
      </c>
      <c r="G8" s="3">
        <v>10287</v>
      </c>
      <c r="H8" s="3">
        <v>1.0465065262696063</v>
      </c>
      <c r="I8" s="3">
        <v>2971</v>
      </c>
      <c r="J8" s="3"/>
      <c r="K8" s="3">
        <v>1.4855361073262761</v>
      </c>
      <c r="L8" s="3">
        <v>7856</v>
      </c>
      <c r="M8" s="3"/>
      <c r="N8" s="3">
        <v>0.91431192013264195</v>
      </c>
      <c r="O8" s="3">
        <v>3993</v>
      </c>
      <c r="P8" s="3"/>
      <c r="Q8" s="3">
        <v>0.44386140905934102</v>
      </c>
      <c r="R8" s="3">
        <v>3389</v>
      </c>
      <c r="S8" s="3"/>
      <c r="T8" s="3">
        <v>1.0185152990264257</v>
      </c>
      <c r="U8" s="3">
        <v>3812</v>
      </c>
      <c r="V8" s="3"/>
      <c r="W8" s="3">
        <v>0.2101220448920372</v>
      </c>
      <c r="X8" s="3">
        <v>3925</v>
      </c>
      <c r="Y8" s="3"/>
      <c r="Z8" s="3">
        <v>1.8574329813160033</v>
      </c>
      <c r="AA8" s="3">
        <v>6847</v>
      </c>
      <c r="AB8" s="3"/>
      <c r="AC8" s="3">
        <v>2.076098841023398</v>
      </c>
      <c r="AD8" s="3">
        <v>9706</v>
      </c>
      <c r="AE8" s="3"/>
      <c r="AF8" s="3">
        <v>1.2436275542447861</v>
      </c>
      <c r="AG8" s="3">
        <v>12173</v>
      </c>
      <c r="AH8" s="28">
        <f>'2022'!D8/'2021'!AG8</f>
        <v>0.59122648484350615</v>
      </c>
    </row>
    <row r="9" spans="1:34" ht="22.5" customHeight="1" x14ac:dyDescent="0.25">
      <c r="A9" s="51"/>
      <c r="B9" s="52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4"/>
    </row>
    <row r="10" spans="1:34" ht="22.5" customHeight="1" x14ac:dyDescent="0.25">
      <c r="A10" s="51"/>
      <c r="B10" s="4"/>
      <c r="C10" s="3">
        <v>5156</v>
      </c>
      <c r="D10" s="3">
        <v>1.1737745098039216</v>
      </c>
      <c r="E10" s="3">
        <v>3933</v>
      </c>
      <c r="F10" s="3">
        <v>0.54479014408018378</v>
      </c>
      <c r="G10" s="3">
        <v>2705</v>
      </c>
      <c r="H10" s="3">
        <v>2.2568033729398236</v>
      </c>
      <c r="I10" s="3">
        <v>4265</v>
      </c>
      <c r="J10" s="3"/>
      <c r="K10" s="3">
        <v>0.76698369565217395</v>
      </c>
      <c r="L10" s="3">
        <v>2444</v>
      </c>
      <c r="M10" s="3"/>
      <c r="N10" s="3">
        <v>0.67271922054915856</v>
      </c>
      <c r="O10" s="3">
        <v>1900.9999999999998</v>
      </c>
      <c r="P10" s="3"/>
      <c r="Q10" s="3">
        <v>0.97465437788018439</v>
      </c>
      <c r="R10" s="3">
        <v>1560</v>
      </c>
      <c r="S10" s="3"/>
      <c r="T10" s="3">
        <v>0.73150962512664641</v>
      </c>
      <c r="U10" s="3">
        <v>1752</v>
      </c>
      <c r="V10" s="3"/>
      <c r="W10" s="3">
        <v>1.3033240997229918</v>
      </c>
      <c r="X10" s="3">
        <v>1973</v>
      </c>
      <c r="Y10" s="3"/>
      <c r="Z10" s="3">
        <v>1.0811193765497698</v>
      </c>
      <c r="AA10" s="3">
        <v>2255</v>
      </c>
      <c r="AB10" s="3"/>
      <c r="AC10" s="3">
        <v>1.5235910878112713</v>
      </c>
      <c r="AD10" s="3">
        <v>3013</v>
      </c>
      <c r="AE10" s="3"/>
      <c r="AF10" s="3">
        <v>1.0490322580645162</v>
      </c>
      <c r="AG10" s="3">
        <v>3578</v>
      </c>
      <c r="AH10" s="28">
        <f>'2022'!D10/'2021'!AG10</f>
        <v>1.1154276131917271</v>
      </c>
    </row>
    <row r="11" spans="1:34" ht="30.75" customHeight="1" x14ac:dyDescent="0.25">
      <c r="A11" s="51"/>
      <c r="B11" s="6" t="s">
        <v>18</v>
      </c>
      <c r="C11" s="10">
        <f t="shared" ref="C11:AG11" si="0">SUM(C5:C8,C10)</f>
        <v>14676098.000000002</v>
      </c>
      <c r="D11" s="10"/>
      <c r="E11" s="10">
        <f t="shared" si="0"/>
        <v>13900151.999999998</v>
      </c>
      <c r="F11" s="10"/>
      <c r="G11" s="10">
        <f t="shared" si="0"/>
        <v>13223748.999999998</v>
      </c>
      <c r="H11" s="10"/>
      <c r="I11" s="10">
        <f t="shared" si="0"/>
        <v>10249862.999999998</v>
      </c>
      <c r="J11" s="10"/>
      <c r="K11" s="10"/>
      <c r="L11" s="10">
        <f t="shared" si="0"/>
        <v>9113460</v>
      </c>
      <c r="M11" s="10"/>
      <c r="N11" s="10"/>
      <c r="O11" s="10">
        <f t="shared" si="0"/>
        <v>8656227</v>
      </c>
      <c r="P11" s="10"/>
      <c r="Q11" s="10"/>
      <c r="R11" s="10">
        <f t="shared" si="0"/>
        <v>9203643</v>
      </c>
      <c r="S11" s="10"/>
      <c r="T11" s="10"/>
      <c r="U11" s="10">
        <f t="shared" si="0"/>
        <v>8553077</v>
      </c>
      <c r="V11" s="10"/>
      <c r="W11" s="10"/>
      <c r="X11" s="10">
        <f>SUM(X5:X8,X10)</f>
        <v>8890322.9999999981</v>
      </c>
      <c r="Y11" s="10"/>
      <c r="Z11" s="10"/>
      <c r="AA11" s="10">
        <f t="shared" si="0"/>
        <v>10292071</v>
      </c>
      <c r="AB11" s="10"/>
      <c r="AC11" s="10"/>
      <c r="AD11" s="10">
        <f t="shared" si="0"/>
        <v>11969683</v>
      </c>
      <c r="AE11" s="10"/>
      <c r="AF11" s="10"/>
      <c r="AG11" s="10">
        <f t="shared" si="0"/>
        <v>14779383</v>
      </c>
    </row>
    <row r="12" spans="1:34" ht="22.5" customHeight="1" x14ac:dyDescent="0.25">
      <c r="A12" s="55" t="s">
        <v>18</v>
      </c>
      <c r="B12" s="56"/>
      <c r="C12" s="10">
        <f>C11</f>
        <v>14676098.000000002</v>
      </c>
      <c r="D12" s="10"/>
      <c r="E12" s="10">
        <f t="shared" ref="E12:AD12" si="1">E11</f>
        <v>13900151.999999998</v>
      </c>
      <c r="F12" s="10"/>
      <c r="G12" s="10">
        <f t="shared" si="1"/>
        <v>13223748.999999998</v>
      </c>
      <c r="H12" s="10"/>
      <c r="I12" s="10">
        <f t="shared" si="1"/>
        <v>10249862.999999998</v>
      </c>
      <c r="J12" s="10"/>
      <c r="K12" s="10"/>
      <c r="L12" s="10">
        <f t="shared" si="1"/>
        <v>9113460</v>
      </c>
      <c r="M12" s="10"/>
      <c r="N12" s="10"/>
      <c r="O12" s="10">
        <f t="shared" si="1"/>
        <v>8656227</v>
      </c>
      <c r="P12" s="10"/>
      <c r="Q12" s="10"/>
      <c r="R12" s="10">
        <f t="shared" si="1"/>
        <v>9203643</v>
      </c>
      <c r="S12" s="10"/>
      <c r="T12" s="10"/>
      <c r="U12" s="10">
        <f t="shared" si="1"/>
        <v>8553077</v>
      </c>
      <c r="V12" s="10"/>
      <c r="W12" s="10"/>
      <c r="X12" s="10">
        <f t="shared" si="1"/>
        <v>8890322.9999999981</v>
      </c>
      <c r="Y12" s="10"/>
      <c r="Z12" s="10"/>
      <c r="AA12" s="10">
        <f t="shared" si="1"/>
        <v>10292071</v>
      </c>
      <c r="AB12" s="10"/>
      <c r="AC12" s="10"/>
      <c r="AD12" s="10">
        <f t="shared" si="1"/>
        <v>11969683</v>
      </c>
      <c r="AE12" s="10"/>
      <c r="AF12" s="10"/>
      <c r="AG12" s="10">
        <f>AG11</f>
        <v>14779383</v>
      </c>
      <c r="AH12" s="27"/>
    </row>
    <row r="14" spans="1:34" ht="22.5" customHeight="1" x14ac:dyDescent="0.25">
      <c r="B14" s="60"/>
      <c r="C14" s="60"/>
      <c r="D14" s="60"/>
      <c r="E14" s="60"/>
      <c r="F14" s="30"/>
      <c r="G14" s="23"/>
      <c r="H14" s="23"/>
      <c r="L14" s="16"/>
      <c r="M14" s="16"/>
      <c r="N14" s="16"/>
      <c r="O14" s="11"/>
      <c r="P14" s="11"/>
      <c r="Q14" s="11"/>
      <c r="U14" s="16"/>
      <c r="V14" s="16"/>
      <c r="W14" s="16"/>
    </row>
    <row r="15" spans="1:34" ht="22.5" customHeight="1" x14ac:dyDescent="0.25">
      <c r="G15" s="13"/>
      <c r="H15" s="13"/>
      <c r="I15" s="15"/>
      <c r="J15" s="15"/>
      <c r="K15" s="15"/>
      <c r="L15" s="13"/>
      <c r="M15" s="13"/>
      <c r="N15" s="13"/>
      <c r="O15" s="25"/>
      <c r="P15" s="25"/>
      <c r="Q15" s="25"/>
      <c r="R15" s="16"/>
      <c r="S15" s="16"/>
      <c r="T15" s="16"/>
      <c r="U15" s="16"/>
      <c r="V15" s="16"/>
      <c r="W15" s="16"/>
      <c r="X15" s="16"/>
      <c r="Y15" s="16"/>
      <c r="Z15" s="16"/>
      <c r="AD15" s="24"/>
      <c r="AE15" s="24"/>
      <c r="AF15" s="24"/>
    </row>
    <row r="16" spans="1:34" ht="22.5" customHeight="1" x14ac:dyDescent="0.25">
      <c r="G16" s="13"/>
      <c r="H16" s="13"/>
      <c r="I16" s="15"/>
      <c r="J16" s="15"/>
      <c r="K16" s="15"/>
      <c r="L16" s="13"/>
      <c r="M16" s="13"/>
      <c r="N16" s="13"/>
      <c r="O16" s="25"/>
      <c r="P16" s="25"/>
      <c r="Q16" s="25"/>
      <c r="R16" s="16"/>
      <c r="S16" s="16"/>
      <c r="T16" s="16"/>
      <c r="U16" s="16"/>
      <c r="V16" s="16"/>
      <c r="W16" s="16"/>
      <c r="X16" s="16"/>
      <c r="Y16" s="16"/>
      <c r="Z16" s="16"/>
      <c r="AD16" s="24"/>
      <c r="AE16" s="24"/>
      <c r="AF16" s="24"/>
    </row>
    <row r="17" spans="7:32" ht="22.5" customHeight="1" x14ac:dyDescent="0.25">
      <c r="G17" s="13"/>
      <c r="H17" s="13"/>
      <c r="I17" s="13"/>
      <c r="J17" s="13"/>
      <c r="K17" s="13"/>
      <c r="L17" s="13"/>
      <c r="M17" s="13"/>
      <c r="N17" s="13"/>
      <c r="O17" s="25"/>
      <c r="P17" s="25"/>
      <c r="Q17" s="25"/>
      <c r="R17" s="16"/>
      <c r="S17" s="16"/>
      <c r="T17" s="16"/>
      <c r="U17" s="16"/>
      <c r="V17" s="16"/>
      <c r="W17" s="16"/>
      <c r="X17" s="16"/>
      <c r="Y17" s="16"/>
      <c r="Z17" s="16"/>
      <c r="AD17" s="24"/>
      <c r="AE17" s="24"/>
      <c r="AF17" s="24"/>
    </row>
    <row r="18" spans="7:32" ht="22.5" customHeight="1" x14ac:dyDescent="0.25">
      <c r="G18" s="13"/>
      <c r="H18" s="13"/>
      <c r="I18" s="13"/>
      <c r="J18" s="13"/>
      <c r="K18" s="13"/>
      <c r="L18" s="13"/>
      <c r="M18" s="13"/>
      <c r="N18" s="13"/>
      <c r="O18" s="25"/>
      <c r="P18" s="25"/>
      <c r="Q18" s="25"/>
      <c r="R18" s="16"/>
      <c r="S18" s="16"/>
      <c r="T18" s="16"/>
      <c r="U18" s="16"/>
      <c r="V18" s="16"/>
      <c r="W18" s="16"/>
      <c r="X18" s="16"/>
      <c r="Y18" s="16"/>
      <c r="Z18" s="16"/>
      <c r="AD18" s="24"/>
      <c r="AE18" s="24"/>
      <c r="AF18" s="24"/>
    </row>
    <row r="19" spans="7:32" ht="22.5" customHeight="1" x14ac:dyDescent="0.25">
      <c r="O19" s="25"/>
      <c r="P19" s="25"/>
      <c r="Q19" s="25"/>
      <c r="R19" s="16"/>
      <c r="S19" s="16"/>
      <c r="T19" s="16"/>
      <c r="U19" s="16"/>
      <c r="V19" s="16"/>
      <c r="W19" s="16"/>
      <c r="X19" s="16"/>
      <c r="Y19" s="16"/>
      <c r="Z19" s="16"/>
    </row>
    <row r="20" spans="7:32" ht="22.5" customHeight="1" x14ac:dyDescent="0.25">
      <c r="O20" s="25"/>
      <c r="P20" s="25"/>
      <c r="Q20" s="25"/>
      <c r="R20" s="16"/>
      <c r="S20" s="16"/>
      <c r="T20" s="16"/>
      <c r="U20" s="16"/>
      <c r="V20" s="16"/>
      <c r="W20" s="16"/>
      <c r="X20" s="16"/>
      <c r="Y20" s="16"/>
      <c r="Z20" s="16"/>
    </row>
    <row r="21" spans="7:32" ht="22.5" customHeight="1" x14ac:dyDescent="0.25">
      <c r="I21" s="11"/>
      <c r="J21" s="11"/>
      <c r="K21" s="11"/>
      <c r="O21" s="25"/>
      <c r="P21" s="25"/>
      <c r="Q21" s="25"/>
      <c r="R21" s="16"/>
      <c r="S21" s="16"/>
      <c r="T21" s="16"/>
      <c r="U21" s="16"/>
      <c r="V21" s="16"/>
      <c r="W21" s="16"/>
      <c r="X21" s="16"/>
      <c r="Y21" s="16"/>
      <c r="Z21" s="16"/>
    </row>
    <row r="22" spans="7:32" ht="13.9" x14ac:dyDescent="0.25">
      <c r="O22" s="26"/>
      <c r="P22" s="26"/>
      <c r="Q22" s="26"/>
      <c r="X22" s="16"/>
      <c r="Y22" s="16"/>
      <c r="Z22" s="16"/>
    </row>
    <row r="23" spans="7:32" ht="13.9" x14ac:dyDescent="0.25">
      <c r="O23" s="26"/>
      <c r="P23" s="26"/>
      <c r="Q23" s="26"/>
      <c r="X23" s="16"/>
      <c r="Y23" s="16"/>
      <c r="Z23" s="16"/>
    </row>
    <row r="24" spans="7:32" ht="13.9" x14ac:dyDescent="0.25">
      <c r="O24" s="26"/>
      <c r="P24" s="26"/>
      <c r="Q24" s="26"/>
      <c r="X24" s="16"/>
      <c r="Y24" s="16"/>
      <c r="Z24" s="16"/>
    </row>
    <row r="25" spans="7:32" ht="13.9" x14ac:dyDescent="0.25">
      <c r="O25" s="26"/>
      <c r="P25" s="26"/>
      <c r="Q25" s="26"/>
      <c r="X25" s="16"/>
      <c r="Y25" s="16"/>
      <c r="Z25" s="16"/>
    </row>
    <row r="26" spans="7:32" ht="13.9" x14ac:dyDescent="0.25">
      <c r="O26" s="26"/>
      <c r="P26" s="26"/>
      <c r="Q26" s="26"/>
      <c r="X26" s="16"/>
      <c r="Y26" s="16"/>
      <c r="Z26" s="16"/>
    </row>
    <row r="27" spans="7:32" ht="13.9" x14ac:dyDescent="0.25">
      <c r="O27" s="26"/>
      <c r="P27" s="26"/>
      <c r="Q27" s="26"/>
      <c r="X27" s="16"/>
      <c r="Y27" s="16"/>
      <c r="Z27" s="16"/>
    </row>
    <row r="28" spans="7:32" ht="13.9" x14ac:dyDescent="0.25">
      <c r="O28" s="26"/>
      <c r="P28" s="26"/>
      <c r="Q28" s="26"/>
      <c r="X28" s="16"/>
      <c r="Y28" s="16"/>
      <c r="Z28" s="16"/>
    </row>
    <row r="29" spans="7:32" ht="13.9" x14ac:dyDescent="0.25">
      <c r="O29" s="26"/>
      <c r="P29" s="26"/>
      <c r="Q29" s="26"/>
      <c r="X29" s="16"/>
      <c r="Y29" s="16"/>
      <c r="Z29" s="16"/>
    </row>
  </sheetData>
  <mergeCells count="6">
    <mergeCell ref="B14:E14"/>
    <mergeCell ref="A2:AG2"/>
    <mergeCell ref="A4:A11"/>
    <mergeCell ref="B4:AG4"/>
    <mergeCell ref="B9:AG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 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Теменко Евгений Николаевич</cp:lastModifiedBy>
  <dcterms:created xsi:type="dcterms:W3CDTF">2013-11-13T16:10:49Z</dcterms:created>
  <dcterms:modified xsi:type="dcterms:W3CDTF">2025-01-17T09:01:23Z</dcterms:modified>
</cp:coreProperties>
</file>