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реализации\для сайта\_ТСО\по факту\"/>
    </mc:Choice>
  </mc:AlternateContent>
  <bookViews>
    <workbookView xWindow="4605" yWindow="45" windowWidth="14265" windowHeight="12390" firstSheet="8" activeTab="11"/>
  </bookViews>
  <sheets>
    <sheet name="2013 " sheetId="5" state="hidden" r:id="rId1"/>
    <sheet name="2014" sheetId="6" state="hidden" r:id="rId2"/>
    <sheet name="2015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N52" i="16" l="1"/>
  <c r="M52" i="16"/>
  <c r="L52" i="16"/>
  <c r="K52" i="16"/>
  <c r="J52" i="16"/>
  <c r="I52" i="16"/>
  <c r="H52" i="16"/>
  <c r="G52" i="16"/>
  <c r="F52" i="16"/>
  <c r="E52" i="16"/>
  <c r="D52" i="16"/>
  <c r="C52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2" i="16"/>
  <c r="M12" i="16"/>
  <c r="L12" i="16"/>
  <c r="L53" i="16" s="1"/>
  <c r="K12" i="16"/>
  <c r="J12" i="16"/>
  <c r="I12" i="16"/>
  <c r="I53" i="16" s="1"/>
  <c r="H12" i="16"/>
  <c r="G12" i="16"/>
  <c r="G53" i="16" s="1"/>
  <c r="F12" i="16"/>
  <c r="E12" i="16"/>
  <c r="E53" i="16" s="1"/>
  <c r="D12" i="16"/>
  <c r="D53" i="16" s="1"/>
  <c r="C12" i="16"/>
  <c r="N53" i="16" l="1"/>
  <c r="M53" i="16"/>
  <c r="J53" i="16"/>
  <c r="H53" i="16"/>
  <c r="F53" i="16"/>
  <c r="C53" i="16"/>
  <c r="K53" i="16"/>
  <c r="C28" i="15"/>
  <c r="C12" i="15"/>
  <c r="AH47" i="13"/>
  <c r="AH39" i="13"/>
  <c r="AH30" i="13"/>
  <c r="AH22" i="13"/>
  <c r="AH15" i="13"/>
  <c r="AH14" i="13"/>
  <c r="AH11" i="13"/>
  <c r="AH9" i="13"/>
  <c r="AH8" i="13"/>
  <c r="AH7" i="13"/>
  <c r="AH6" i="13"/>
  <c r="AH5" i="13"/>
  <c r="N52" i="15"/>
  <c r="M52" i="15"/>
  <c r="L52" i="15"/>
  <c r="K52" i="15"/>
  <c r="J52" i="15"/>
  <c r="I52" i="15"/>
  <c r="H52" i="15"/>
  <c r="G52" i="15"/>
  <c r="F52" i="15"/>
  <c r="E52" i="15"/>
  <c r="D52" i="15"/>
  <c r="C52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N28" i="15"/>
  <c r="M28" i="15"/>
  <c r="L28" i="15"/>
  <c r="K28" i="15"/>
  <c r="J28" i="15"/>
  <c r="I28" i="15"/>
  <c r="H28" i="15"/>
  <c r="G28" i="15"/>
  <c r="F28" i="15"/>
  <c r="E28" i="15"/>
  <c r="D28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2" i="15"/>
  <c r="M12" i="15"/>
  <c r="L12" i="15"/>
  <c r="K12" i="15"/>
  <c r="J12" i="15"/>
  <c r="I12" i="15"/>
  <c r="H12" i="15"/>
  <c r="G12" i="15"/>
  <c r="F12" i="15"/>
  <c r="E12" i="15"/>
  <c r="D12" i="15"/>
  <c r="L53" i="15" l="1"/>
  <c r="H53" i="15"/>
  <c r="I53" i="15"/>
  <c r="M53" i="15"/>
  <c r="J53" i="15"/>
  <c r="N53" i="15"/>
  <c r="G53" i="15"/>
  <c r="K53" i="15"/>
  <c r="F53" i="15"/>
  <c r="E53" i="15"/>
  <c r="D53" i="15"/>
  <c r="C53" i="15"/>
  <c r="AF39" i="14"/>
  <c r="D28" i="14" l="1"/>
  <c r="D12" i="14"/>
  <c r="W47" i="12"/>
  <c r="W39" i="12"/>
  <c r="W30" i="12"/>
  <c r="W22" i="12"/>
  <c r="W15" i="12"/>
  <c r="W14" i="12"/>
  <c r="W11" i="12"/>
  <c r="W9" i="12"/>
  <c r="W8" i="12"/>
  <c r="W7" i="12"/>
  <c r="W6" i="12"/>
  <c r="W5" i="12"/>
  <c r="AR52" i="14"/>
  <c r="AN52" i="14"/>
  <c r="AJ52" i="14"/>
  <c r="AF52" i="14"/>
  <c r="AB52" i="14"/>
  <c r="X52" i="14"/>
  <c r="T52" i="14"/>
  <c r="Q52" i="14"/>
  <c r="M52" i="14"/>
  <c r="J52" i="14"/>
  <c r="G52" i="14"/>
  <c r="D52" i="14"/>
  <c r="AR44" i="14"/>
  <c r="AN44" i="14"/>
  <c r="AJ44" i="14"/>
  <c r="AF44" i="14"/>
  <c r="AB44" i="14"/>
  <c r="X44" i="14"/>
  <c r="T44" i="14"/>
  <c r="Q44" i="14"/>
  <c r="M44" i="14"/>
  <c r="J44" i="14"/>
  <c r="G44" i="14"/>
  <c r="D44" i="14"/>
  <c r="AR36" i="14"/>
  <c r="AN36" i="14"/>
  <c r="AJ36" i="14"/>
  <c r="AF36" i="14"/>
  <c r="AB36" i="14"/>
  <c r="X36" i="14"/>
  <c r="T36" i="14"/>
  <c r="Q36" i="14"/>
  <c r="M36" i="14"/>
  <c r="J36" i="14"/>
  <c r="G36" i="14"/>
  <c r="D36" i="14"/>
  <c r="AR28" i="14"/>
  <c r="AN28" i="14"/>
  <c r="AJ28" i="14"/>
  <c r="AF28" i="14"/>
  <c r="AB28" i="14"/>
  <c r="X28" i="14"/>
  <c r="T28" i="14"/>
  <c r="Q28" i="14"/>
  <c r="M28" i="14"/>
  <c r="J28" i="14"/>
  <c r="G28" i="14"/>
  <c r="AR20" i="14"/>
  <c r="AN20" i="14"/>
  <c r="AJ20" i="14"/>
  <c r="AF20" i="14"/>
  <c r="AB20" i="14"/>
  <c r="X20" i="14"/>
  <c r="T20" i="14"/>
  <c r="Q20" i="14"/>
  <c r="M20" i="14"/>
  <c r="J20" i="14"/>
  <c r="G20" i="14"/>
  <c r="D20" i="14"/>
  <c r="AR12" i="14"/>
  <c r="AN12" i="14"/>
  <c r="AJ12" i="14"/>
  <c r="AF12" i="14"/>
  <c r="AB12" i="14"/>
  <c r="X12" i="14"/>
  <c r="T12" i="14"/>
  <c r="Q12" i="14"/>
  <c r="M12" i="14"/>
  <c r="J12" i="14"/>
  <c r="G12" i="14"/>
  <c r="AR53" i="14" l="1"/>
  <c r="AB53" i="14"/>
  <c r="AF53" i="14"/>
  <c r="AJ53" i="14"/>
  <c r="X53" i="14"/>
  <c r="AN53" i="14"/>
  <c r="T53" i="14"/>
  <c r="Q53" i="14"/>
  <c r="M53" i="14"/>
  <c r="J53" i="14"/>
  <c r="G53" i="14"/>
  <c r="D53" i="14"/>
  <c r="AG52" i="13"/>
  <c r="AD52" i="13"/>
  <c r="AA52" i="13"/>
  <c r="X52" i="13"/>
  <c r="U52" i="13"/>
  <c r="R52" i="13"/>
  <c r="O52" i="13"/>
  <c r="L52" i="13"/>
  <c r="I52" i="13"/>
  <c r="G52" i="13"/>
  <c r="E52" i="13"/>
  <c r="C52" i="13"/>
  <c r="AG44" i="13"/>
  <c r="AD44" i="13"/>
  <c r="AA44" i="13"/>
  <c r="X44" i="13"/>
  <c r="U44" i="13"/>
  <c r="R44" i="13"/>
  <c r="O44" i="13"/>
  <c r="L44" i="13"/>
  <c r="I44" i="13"/>
  <c r="G44" i="13"/>
  <c r="E44" i="13"/>
  <c r="C44" i="13"/>
  <c r="AG36" i="13"/>
  <c r="AD36" i="13"/>
  <c r="AA36" i="13"/>
  <c r="X36" i="13"/>
  <c r="U36" i="13"/>
  <c r="R36" i="13"/>
  <c r="O36" i="13"/>
  <c r="L36" i="13"/>
  <c r="I36" i="13"/>
  <c r="G36" i="13"/>
  <c r="E36" i="13"/>
  <c r="C36" i="13"/>
  <c r="AG28" i="13"/>
  <c r="AD28" i="13"/>
  <c r="AA28" i="13"/>
  <c r="X28" i="13"/>
  <c r="U28" i="13"/>
  <c r="R28" i="13"/>
  <c r="O28" i="13"/>
  <c r="L28" i="13"/>
  <c r="I28" i="13"/>
  <c r="G28" i="13"/>
  <c r="E28" i="13"/>
  <c r="C28" i="13"/>
  <c r="AG20" i="13"/>
  <c r="AD20" i="13"/>
  <c r="AA20" i="13"/>
  <c r="X20" i="13"/>
  <c r="U20" i="13"/>
  <c r="R20" i="13"/>
  <c r="O20" i="13"/>
  <c r="L20" i="13"/>
  <c r="I20" i="13"/>
  <c r="G20" i="13"/>
  <c r="E20" i="13"/>
  <c r="C20" i="13"/>
  <c r="AG12" i="13"/>
  <c r="AD12" i="13"/>
  <c r="AD53" i="13"/>
  <c r="AA12" i="13"/>
  <c r="AA53" i="13"/>
  <c r="X12" i="13"/>
  <c r="U12" i="13"/>
  <c r="R12" i="13"/>
  <c r="O12" i="13"/>
  <c r="L12" i="13"/>
  <c r="L53" i="13"/>
  <c r="I12" i="13"/>
  <c r="G12" i="13"/>
  <c r="E12" i="13"/>
  <c r="E53" i="13"/>
  <c r="C12" i="13"/>
  <c r="X53" i="13"/>
  <c r="U53" i="13"/>
  <c r="R53" i="13"/>
  <c r="O53" i="13"/>
  <c r="I53" i="13"/>
  <c r="G53" i="13"/>
  <c r="C53" i="13"/>
  <c r="O47" i="11"/>
  <c r="O39" i="11"/>
  <c r="O30" i="11"/>
  <c r="O22" i="11"/>
  <c r="O15" i="11"/>
  <c r="O14" i="11"/>
  <c r="O11" i="11"/>
  <c r="O9" i="11"/>
  <c r="O8" i="11"/>
  <c r="O7" i="11"/>
  <c r="O6" i="11"/>
  <c r="O5" i="11"/>
  <c r="M15" i="12"/>
  <c r="Q8" i="11"/>
  <c r="Q9" i="11"/>
  <c r="Q11" i="11"/>
  <c r="Q14" i="11"/>
  <c r="Q15" i="11"/>
  <c r="Q22" i="11"/>
  <c r="Q30" i="11"/>
  <c r="Q39" i="11"/>
  <c r="Q47" i="11"/>
  <c r="V52" i="12"/>
  <c r="T52" i="12"/>
  <c r="R52" i="12"/>
  <c r="P52" i="12"/>
  <c r="N52" i="12"/>
  <c r="L52" i="12"/>
  <c r="J52" i="12"/>
  <c r="H52" i="12"/>
  <c r="F52" i="12"/>
  <c r="E52" i="12"/>
  <c r="D52" i="12"/>
  <c r="C52" i="12"/>
  <c r="V44" i="12"/>
  <c r="T44" i="12"/>
  <c r="R44" i="12"/>
  <c r="P44" i="12"/>
  <c r="N44" i="12"/>
  <c r="L44" i="12"/>
  <c r="J44" i="12"/>
  <c r="H44" i="12"/>
  <c r="F44" i="12"/>
  <c r="E44" i="12"/>
  <c r="D44" i="12"/>
  <c r="C44" i="12"/>
  <c r="V36" i="12"/>
  <c r="T36" i="12"/>
  <c r="R36" i="12"/>
  <c r="P36" i="12"/>
  <c r="N36" i="12"/>
  <c r="L36" i="12"/>
  <c r="J36" i="12"/>
  <c r="H36" i="12"/>
  <c r="F36" i="12"/>
  <c r="E36" i="12"/>
  <c r="D36" i="12"/>
  <c r="C36" i="12"/>
  <c r="V28" i="12"/>
  <c r="T28" i="12"/>
  <c r="R28" i="12"/>
  <c r="P28" i="12"/>
  <c r="N28" i="12"/>
  <c r="L28" i="12"/>
  <c r="J28" i="12"/>
  <c r="H28" i="12"/>
  <c r="F28" i="12"/>
  <c r="E28" i="12"/>
  <c r="D28" i="12"/>
  <c r="C28" i="12"/>
  <c r="V20" i="12"/>
  <c r="T20" i="12"/>
  <c r="R20" i="12"/>
  <c r="P20" i="12"/>
  <c r="N20" i="12"/>
  <c r="L20" i="12"/>
  <c r="J20" i="12"/>
  <c r="H20" i="12"/>
  <c r="F20" i="12"/>
  <c r="E20" i="12"/>
  <c r="D20" i="12"/>
  <c r="C20" i="12"/>
  <c r="V12" i="12"/>
  <c r="T12" i="12"/>
  <c r="R12" i="12"/>
  <c r="P12" i="12"/>
  <c r="P53" i="12"/>
  <c r="N12" i="12"/>
  <c r="N53" i="12"/>
  <c r="L12" i="12"/>
  <c r="J12" i="12"/>
  <c r="H12" i="12"/>
  <c r="D12" i="12"/>
  <c r="C12" i="12"/>
  <c r="F12" i="12"/>
  <c r="E12" i="12"/>
  <c r="V53" i="12"/>
  <c r="R53" i="12"/>
  <c r="L53" i="12"/>
  <c r="J53" i="12"/>
  <c r="H53" i="12"/>
  <c r="F53" i="12"/>
  <c r="E53" i="12"/>
  <c r="T53" i="12"/>
  <c r="D53" i="12"/>
  <c r="C53" i="12"/>
  <c r="F7" i="11"/>
  <c r="F6" i="11"/>
  <c r="E7" i="11"/>
  <c r="Q7" i="11"/>
  <c r="E6" i="11"/>
  <c r="Q6" i="11"/>
  <c r="E5" i="11"/>
  <c r="Q5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2" i="11"/>
  <c r="M12" i="11"/>
  <c r="L12" i="11"/>
  <c r="K12" i="11"/>
  <c r="J12" i="11"/>
  <c r="J53" i="11"/>
  <c r="I12" i="11"/>
  <c r="H12" i="11"/>
  <c r="G12" i="11"/>
  <c r="F12" i="11"/>
  <c r="F53" i="11"/>
  <c r="E12" i="11"/>
  <c r="D12" i="11"/>
  <c r="C12" i="11"/>
  <c r="N53" i="11"/>
  <c r="L53" i="11"/>
  <c r="K53" i="11"/>
  <c r="I53" i="11"/>
  <c r="H53" i="11"/>
  <c r="M53" i="11"/>
  <c r="G53" i="11"/>
  <c r="E53" i="11"/>
  <c r="D53" i="11"/>
  <c r="C53" i="11"/>
  <c r="L52" i="10"/>
  <c r="N52" i="10"/>
  <c r="M52" i="10"/>
  <c r="K52" i="10"/>
  <c r="J52" i="10"/>
  <c r="I52" i="10"/>
  <c r="H52" i="10"/>
  <c r="G52" i="10"/>
  <c r="F52" i="10"/>
  <c r="E52" i="10"/>
  <c r="D52" i="10"/>
  <c r="C52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2" i="10"/>
  <c r="K12" i="10"/>
  <c r="J12" i="10"/>
  <c r="H12" i="10"/>
  <c r="G12" i="10"/>
  <c r="F12" i="10"/>
  <c r="C12" i="10"/>
  <c r="M12" i="10"/>
  <c r="E12" i="10"/>
  <c r="D12" i="10"/>
  <c r="L12" i="10"/>
  <c r="I12" i="10"/>
  <c r="N53" i="10"/>
  <c r="L53" i="10"/>
  <c r="H53" i="10"/>
  <c r="F53" i="10"/>
  <c r="D53" i="10"/>
  <c r="K53" i="10"/>
  <c r="G53" i="10"/>
  <c r="E53" i="10"/>
  <c r="I53" i="10"/>
  <c r="M53" i="10"/>
  <c r="J53" i="10"/>
  <c r="C53" i="10"/>
  <c r="M7" i="9"/>
  <c r="M6" i="9"/>
  <c r="M5" i="9"/>
  <c r="L7" i="9"/>
  <c r="L6" i="9"/>
  <c r="L5" i="9"/>
  <c r="L20" i="9"/>
  <c r="K7" i="9"/>
  <c r="K6" i="9"/>
  <c r="K5" i="9"/>
  <c r="K12" i="9"/>
  <c r="J52" i="9"/>
  <c r="J44" i="9"/>
  <c r="J36" i="9"/>
  <c r="J28" i="9"/>
  <c r="J20" i="9"/>
  <c r="J12" i="9"/>
  <c r="J53" i="9"/>
  <c r="I7" i="9"/>
  <c r="I6" i="9"/>
  <c r="I5" i="9"/>
  <c r="I52" i="9"/>
  <c r="I44" i="9"/>
  <c r="I36" i="9"/>
  <c r="I28" i="9"/>
  <c r="I20" i="9"/>
  <c r="I12" i="9"/>
  <c r="I53" i="9"/>
  <c r="G52" i="9"/>
  <c r="G44" i="9"/>
  <c r="G36" i="9"/>
  <c r="G28" i="9"/>
  <c r="G20" i="9"/>
  <c r="G12" i="9"/>
  <c r="G53" i="9"/>
  <c r="E7" i="9"/>
  <c r="E6" i="9"/>
  <c r="E5" i="9"/>
  <c r="D7" i="9"/>
  <c r="D6" i="9"/>
  <c r="C7" i="9"/>
  <c r="C6" i="9"/>
  <c r="N52" i="9"/>
  <c r="M52" i="9"/>
  <c r="L52" i="9"/>
  <c r="K52" i="9"/>
  <c r="H52" i="9"/>
  <c r="F52" i="9"/>
  <c r="E52" i="9"/>
  <c r="D52" i="9"/>
  <c r="C52" i="9"/>
  <c r="N44" i="9"/>
  <c r="M44" i="9"/>
  <c r="L44" i="9"/>
  <c r="K44" i="9"/>
  <c r="H44" i="9"/>
  <c r="F44" i="9"/>
  <c r="E44" i="9"/>
  <c r="D44" i="9"/>
  <c r="C44" i="9"/>
  <c r="N36" i="9"/>
  <c r="M36" i="9"/>
  <c r="L36" i="9"/>
  <c r="K36" i="9"/>
  <c r="H36" i="9"/>
  <c r="F36" i="9"/>
  <c r="E36" i="9"/>
  <c r="D36" i="9"/>
  <c r="C36" i="9"/>
  <c r="N28" i="9"/>
  <c r="M28" i="9"/>
  <c r="L28" i="9"/>
  <c r="K28" i="9"/>
  <c r="H28" i="9"/>
  <c r="F28" i="9"/>
  <c r="E28" i="9"/>
  <c r="D28" i="9"/>
  <c r="C28" i="9"/>
  <c r="N20" i="9"/>
  <c r="M20" i="9"/>
  <c r="K20" i="9"/>
  <c r="H20" i="9"/>
  <c r="F20" i="9"/>
  <c r="E20" i="9"/>
  <c r="D20" i="9"/>
  <c r="C20" i="9"/>
  <c r="N12" i="9"/>
  <c r="M12" i="9"/>
  <c r="L12" i="9"/>
  <c r="H12" i="9"/>
  <c r="F12" i="9"/>
  <c r="E12" i="9"/>
  <c r="D12" i="9"/>
  <c r="C12" i="9"/>
  <c r="M53" i="9"/>
  <c r="D53" i="9"/>
  <c r="C53" i="9"/>
  <c r="H53" i="9"/>
  <c r="L53" i="9"/>
  <c r="E53" i="9"/>
  <c r="N53" i="9"/>
  <c r="F53" i="9"/>
  <c r="K53" i="9"/>
  <c r="K36" i="8"/>
  <c r="N36" i="8"/>
  <c r="M36" i="8"/>
  <c r="L36" i="8"/>
  <c r="J36" i="8"/>
  <c r="I36" i="8"/>
  <c r="H36" i="8"/>
  <c r="G36" i="8"/>
  <c r="F36" i="8"/>
  <c r="E36" i="8"/>
  <c r="D36" i="8"/>
  <c r="C36" i="8"/>
  <c r="N28" i="8"/>
  <c r="M28" i="8"/>
  <c r="L28" i="8"/>
  <c r="K28" i="8"/>
  <c r="J28" i="8"/>
  <c r="I28" i="8"/>
  <c r="H28" i="8"/>
  <c r="G28" i="8"/>
  <c r="F28" i="8"/>
  <c r="E28" i="8"/>
  <c r="D28" i="8"/>
  <c r="C28" i="8"/>
  <c r="N20" i="8"/>
  <c r="M20" i="8"/>
  <c r="L20" i="8"/>
  <c r="K20" i="8"/>
  <c r="J20" i="8"/>
  <c r="I20" i="8"/>
  <c r="H20" i="8"/>
  <c r="G20" i="8"/>
  <c r="F20" i="8"/>
  <c r="E20" i="8"/>
  <c r="D20" i="8"/>
  <c r="C20" i="8"/>
  <c r="N12" i="8"/>
  <c r="M12" i="8"/>
  <c r="L12" i="8"/>
  <c r="K12" i="8"/>
  <c r="J12" i="8"/>
  <c r="I12" i="8"/>
  <c r="H12" i="8"/>
  <c r="G12" i="8"/>
  <c r="F12" i="8"/>
  <c r="E12" i="8"/>
  <c r="D12" i="8"/>
  <c r="C12" i="8"/>
  <c r="C37" i="8"/>
  <c r="M37" i="8"/>
  <c r="N37" i="8"/>
  <c r="L37" i="8"/>
  <c r="K37" i="8"/>
  <c r="J37" i="8"/>
  <c r="I37" i="8"/>
  <c r="H37" i="8"/>
  <c r="G37" i="8"/>
  <c r="F37" i="8"/>
  <c r="E37" i="8"/>
  <c r="D37" i="8"/>
  <c r="N44" i="7"/>
  <c r="N36" i="7"/>
  <c r="N28" i="7"/>
  <c r="N20" i="7"/>
  <c r="N12" i="7"/>
  <c r="N45" i="7"/>
  <c r="M12" i="7"/>
  <c r="L44" i="7"/>
  <c r="L36" i="7"/>
  <c r="L28" i="7"/>
  <c r="L20" i="7"/>
  <c r="L12" i="7"/>
  <c r="L45" i="7"/>
  <c r="K28" i="7"/>
  <c r="C12" i="7"/>
  <c r="D12" i="7"/>
  <c r="E12" i="7"/>
  <c r="F12" i="7"/>
  <c r="G12" i="7"/>
  <c r="H12" i="7"/>
  <c r="J12" i="7"/>
  <c r="K12" i="7"/>
  <c r="I12" i="7"/>
  <c r="M44" i="7"/>
  <c r="K44" i="7"/>
  <c r="J44" i="7"/>
  <c r="I44" i="7"/>
  <c r="H44" i="7"/>
  <c r="G44" i="7"/>
  <c r="F44" i="7"/>
  <c r="E44" i="7"/>
  <c r="D44" i="7"/>
  <c r="C44" i="7"/>
  <c r="M36" i="7"/>
  <c r="K36" i="7"/>
  <c r="J36" i="7"/>
  <c r="I36" i="7"/>
  <c r="H36" i="7"/>
  <c r="G36" i="7"/>
  <c r="F36" i="7"/>
  <c r="E36" i="7"/>
  <c r="D36" i="7"/>
  <c r="C36" i="7"/>
  <c r="M28" i="7"/>
  <c r="J28" i="7"/>
  <c r="I28" i="7"/>
  <c r="H28" i="7"/>
  <c r="G28" i="7"/>
  <c r="F28" i="7"/>
  <c r="E28" i="7"/>
  <c r="D28" i="7"/>
  <c r="C28" i="7"/>
  <c r="M20" i="7"/>
  <c r="K20" i="7"/>
  <c r="J20" i="7"/>
  <c r="I20" i="7"/>
  <c r="H20" i="7"/>
  <c r="G20" i="7"/>
  <c r="F20" i="7"/>
  <c r="E20" i="7"/>
  <c r="D20" i="7"/>
  <c r="C20" i="7"/>
  <c r="F45" i="7"/>
  <c r="E45" i="7"/>
  <c r="D45" i="7"/>
  <c r="H45" i="7"/>
  <c r="C45" i="7"/>
  <c r="G45" i="7"/>
  <c r="M45" i="7"/>
  <c r="K45" i="7"/>
  <c r="I45" i="7"/>
  <c r="J45" i="7"/>
  <c r="D11" i="6"/>
  <c r="E11" i="6"/>
  <c r="F11" i="6"/>
  <c r="G11" i="6"/>
  <c r="H11" i="6"/>
  <c r="I11" i="6"/>
  <c r="J11" i="6"/>
  <c r="K11" i="6"/>
  <c r="L11" i="6"/>
  <c r="M11" i="6"/>
  <c r="N11" i="6"/>
  <c r="C11" i="6"/>
  <c r="D11" i="5"/>
  <c r="E11" i="5"/>
  <c r="F11" i="5"/>
  <c r="G11" i="5"/>
  <c r="H11" i="5"/>
  <c r="I11" i="5"/>
  <c r="J11" i="5"/>
  <c r="K11" i="5"/>
  <c r="L11" i="5"/>
  <c r="M11" i="5"/>
  <c r="N11" i="5"/>
  <c r="C11" i="5"/>
  <c r="N12" i="6"/>
  <c r="M12" i="6"/>
  <c r="L12" i="6"/>
  <c r="K12" i="6"/>
  <c r="J12" i="6"/>
  <c r="I12" i="6"/>
  <c r="H12" i="6"/>
  <c r="G12" i="6"/>
  <c r="F12" i="6"/>
  <c r="E12" i="6"/>
  <c r="D12" i="6"/>
  <c r="C12" i="6"/>
  <c r="N12" i="5"/>
  <c r="M12" i="5"/>
  <c r="L12" i="5"/>
  <c r="K12" i="5"/>
  <c r="J12" i="5"/>
  <c r="I12" i="5"/>
  <c r="H12" i="5"/>
  <c r="G12" i="5"/>
  <c r="F12" i="5"/>
  <c r="E12" i="5"/>
  <c r="D12" i="5"/>
  <c r="C12" i="5"/>
  <c r="AG53" i="13" l="1"/>
</calcChain>
</file>

<file path=xl/comments1.xml><?xml version="1.0" encoding="utf-8"?>
<comments xmlns="http://schemas.openxmlformats.org/spreadsheetml/2006/main">
  <authors>
    <author>Ермакова Наталья Юрьевна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покупка с розницы (АПП)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покупка с розницы (АПП)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покупка с розницы (АПП)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покупка с розницы (АПП)</t>
        </r>
      </text>
    </comment>
  </commentList>
</comments>
</file>

<file path=xl/comments2.xml><?xml version="1.0" encoding="utf-8"?>
<comments xmlns="http://schemas.openxmlformats.org/spreadsheetml/2006/main">
  <authors>
    <author>Ермакова Наталья Юрьевна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покупка с розницы (АПП)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покупка с розницы (АПП)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покупка с розницы (АПП)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покупка с розницы (АПП)</t>
        </r>
      </text>
    </comment>
  </commentList>
</comments>
</file>

<file path=xl/comments3.xml><?xml version="1.0" encoding="utf-8"?>
<comments xmlns="http://schemas.openxmlformats.org/spreadsheetml/2006/main">
  <authors>
    <author>Ермакова Наталья Юрьевна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покупка с розницы (АПП)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покупка с розницы (АПП)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покупка с розницы (АПП)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покупка с розницы (АПП)</t>
        </r>
      </text>
    </comment>
  </commentList>
</comments>
</file>

<file path=xl/comments4.xml><?xml version="1.0" encoding="utf-8"?>
<comments xmlns="http://schemas.openxmlformats.org/spreadsheetml/2006/main">
  <authors>
    <author>Ермакова Наталья Юрьевна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покупка с розницы (АПП)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покупка с розницы (АПП)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покупка с розницы (АПП)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покупка с розницы (АПП)</t>
        </r>
      </text>
    </comment>
  </commentList>
</comments>
</file>

<file path=xl/comments5.xml><?xml version="1.0" encoding="utf-8"?>
<comments xmlns="http://schemas.openxmlformats.org/spreadsheetml/2006/main">
  <authors>
    <author>Ермакова Наталья Юрьевна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покупка с розницы (АПП)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покупка с розницы (АПП)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покупка с розницы (АПП)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покупка с розницы (АПП)</t>
        </r>
      </text>
    </comment>
  </commentList>
</comments>
</file>

<file path=xl/sharedStrings.xml><?xml version="1.0" encoding="utf-8"?>
<sst xmlns="http://schemas.openxmlformats.org/spreadsheetml/2006/main" count="674" uniqueCount="47">
  <si>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</si>
  <si>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</si>
  <si>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</si>
  <si>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</si>
  <si>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</si>
  <si>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</si>
  <si>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</si>
  <si>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</si>
  <si>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</si>
  <si>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</si>
  <si>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</si>
  <si>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</si>
  <si>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</si>
  <si>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</si>
  <si>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СН2</t>
  </si>
  <si>
    <t>ИТОГО</t>
  </si>
  <si>
    <t>Прочие потребители, МВтч</t>
  </si>
  <si>
    <t>Население, МВтч</t>
  </si>
  <si>
    <t>ЗАО "Энергетика и связь строительства"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</si>
  <si>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</si>
  <si>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2014 год</t>
  </si>
  <si>
    <t>ВН</t>
  </si>
  <si>
    <t>СН1</t>
  </si>
  <si>
    <t>НН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</si>
  <si>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2015 год</t>
  </si>
  <si>
    <t>ПАО "МРСК Волги" - филиал "Самарские распределительные сети</t>
  </si>
  <si>
    <t>АО "Сызранская городская электросеть"</t>
  </si>
  <si>
    <t>ЗАО "Самарская сетевая компания"</t>
  </si>
  <si>
    <t>ЗАО "Энергоспецстрой"</t>
  </si>
  <si>
    <t>ООО "АВК"</t>
  </si>
  <si>
    <t>ГН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</si>
  <si>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2016 год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</si>
  <si>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2017 год</t>
  </si>
  <si>
    <t>АО "Самаранефтегаз"</t>
  </si>
  <si>
    <t>ООО "ТранснефтьЭлектросетьСервис"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</si>
  <si>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</si>
  <si>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2019 год</t>
  </si>
  <si>
    <t>с 01.01.2019 ООО "САМЭСК" (ООО "АВК")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</si>
  <si>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2020 год</t>
  </si>
  <si>
    <t xml:space="preserve"> ООО "САМЭСК"</t>
  </si>
  <si>
    <t>АО "Самарская сетевая компания"</t>
  </si>
  <si>
    <t>ООО "Энергоспецстрой"</t>
  </si>
  <si>
    <t>ПАО «Россети Волга»- филиал "Самарские распределительные сети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</si>
  <si>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</si>
  <si>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</si>
  <si>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</si>
  <si>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Самарской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</si>
</sst>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5" fontId="6" fillId="0" borderId="3" xfId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/>
    <xf numFmtId="3" fontId="6" fillId="0" borderId="3" xfId="0" applyNumberFormat="1" applyFont="1" applyBorder="1"/>
    <xf numFmtId="3" fontId="7" fillId="0" borderId="0" xfId="0" applyNumberFormat="1" applyFont="1"/>
    <xf numFmtId="165" fontId="7" fillId="0" borderId="0" xfId="1" applyFont="1"/>
    <xf numFmtId="16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6" fillId="0" borderId="0" xfId="0" applyFont="1"/>
    <xf numFmtId="3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3" fontId="6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B5" sqref="B5:B8"/>
    </sheetView>
  </sheetViews>
  <sheetFormatPr defaultColWidth="9.140625" defaultRowHeight="22.5" customHeight="1" x14ac:dyDescent="0.25"/>
  <cols>
    <col min="1" max="1" width="18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35" t="s">
        <v>18</v>
      </c>
      <c r="B4" s="32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 ht="22.5" customHeight="1" x14ac:dyDescent="0.25">
      <c r="A5" s="36"/>
      <c r="B5" s="3" t="s">
        <v>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36"/>
      <c r="B6" s="5" t="s">
        <v>22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36"/>
      <c r="B7" s="5" t="s">
        <v>14</v>
      </c>
      <c r="C7" s="3">
        <v>325387</v>
      </c>
      <c r="D7" s="3">
        <v>295793</v>
      </c>
      <c r="E7" s="3">
        <v>335793</v>
      </c>
      <c r="F7" s="3">
        <v>325622</v>
      </c>
      <c r="G7" s="3">
        <v>339525</v>
      </c>
      <c r="H7" s="3">
        <v>369768</v>
      </c>
      <c r="I7" s="3">
        <v>408947</v>
      </c>
      <c r="J7" s="3">
        <v>397632</v>
      </c>
      <c r="K7" s="3">
        <v>355265</v>
      </c>
      <c r="L7" s="3">
        <v>354378</v>
      </c>
      <c r="M7" s="3">
        <v>333222</v>
      </c>
      <c r="N7" s="3">
        <v>341548</v>
      </c>
    </row>
    <row r="8" spans="1:14" ht="22.5" customHeight="1" x14ac:dyDescent="0.25">
      <c r="A8" s="36"/>
      <c r="B8" s="5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6"/>
      <c r="B9" s="32" t="s">
        <v>17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</row>
    <row r="10" spans="1:14" ht="22.5" customHeight="1" x14ac:dyDescent="0.25">
      <c r="A10" s="3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0.75" customHeight="1" x14ac:dyDescent="0.25">
      <c r="A11" s="37"/>
      <c r="B11" s="6" t="s">
        <v>15</v>
      </c>
      <c r="C11" s="3">
        <f>SUM(C5:C8,C10)</f>
        <v>325387</v>
      </c>
      <c r="D11" s="3">
        <f t="shared" ref="D11:N11" si="0">SUM(D5:D8,D10)</f>
        <v>295793</v>
      </c>
      <c r="E11" s="3">
        <f t="shared" si="0"/>
        <v>335793</v>
      </c>
      <c r="F11" s="3">
        <f t="shared" si="0"/>
        <v>325622</v>
      </c>
      <c r="G11" s="3">
        <f t="shared" si="0"/>
        <v>339525</v>
      </c>
      <c r="H11" s="3">
        <f t="shared" si="0"/>
        <v>369768</v>
      </c>
      <c r="I11" s="3">
        <f t="shared" si="0"/>
        <v>408947</v>
      </c>
      <c r="J11" s="3">
        <f t="shared" si="0"/>
        <v>397632</v>
      </c>
      <c r="K11" s="3">
        <f t="shared" si="0"/>
        <v>355265</v>
      </c>
      <c r="L11" s="3">
        <f t="shared" si="0"/>
        <v>354378</v>
      </c>
      <c r="M11" s="3">
        <f t="shared" si="0"/>
        <v>333222</v>
      </c>
      <c r="N11" s="3">
        <f t="shared" si="0"/>
        <v>341548</v>
      </c>
    </row>
    <row r="12" spans="1:14" ht="22.5" customHeight="1" x14ac:dyDescent="0.25">
      <c r="A12" s="38" t="s">
        <v>15</v>
      </c>
      <c r="B12" s="39"/>
      <c r="C12" s="10">
        <f>C11</f>
        <v>325387</v>
      </c>
      <c r="D12" s="10">
        <f t="shared" ref="D12:N12" si="1">D11</f>
        <v>295793</v>
      </c>
      <c r="E12" s="10">
        <f t="shared" si="1"/>
        <v>335793</v>
      </c>
      <c r="F12" s="10">
        <f t="shared" si="1"/>
        <v>325622</v>
      </c>
      <c r="G12" s="10">
        <f t="shared" si="1"/>
        <v>339525</v>
      </c>
      <c r="H12" s="10">
        <f t="shared" si="1"/>
        <v>369768</v>
      </c>
      <c r="I12" s="10">
        <f t="shared" si="1"/>
        <v>408947</v>
      </c>
      <c r="J12" s="10">
        <f t="shared" si="1"/>
        <v>397632</v>
      </c>
      <c r="K12" s="10">
        <f t="shared" si="1"/>
        <v>355265</v>
      </c>
      <c r="L12" s="10">
        <f t="shared" si="1"/>
        <v>354378</v>
      </c>
      <c r="M12" s="10">
        <f t="shared" si="1"/>
        <v>333222</v>
      </c>
      <c r="N12" s="10">
        <f t="shared" si="1"/>
        <v>341548</v>
      </c>
    </row>
  </sheetData>
  <mergeCells count="5">
    <mergeCell ref="A2:N2"/>
    <mergeCell ref="B4:N4"/>
    <mergeCell ref="A4:A11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62"/>
  <sheetViews>
    <sheetView topLeftCell="A34" zoomScale="70" zoomScaleNormal="70" workbookViewId="0">
      <selection activeCell="AS5" sqref="AS5:AS47"/>
    </sheetView>
  </sheetViews>
  <sheetFormatPr defaultColWidth="9.140625" defaultRowHeight="15" x14ac:dyDescent="0.25"/>
  <cols>
    <col min="1" max="1" width="19.5703125" style="14" customWidth="1"/>
    <col min="2" max="2" width="18.140625" style="14" customWidth="1"/>
    <col min="3" max="3" width="18.140625" style="14" hidden="1" customWidth="1"/>
    <col min="4" max="4" width="18.42578125" style="14" customWidth="1"/>
    <col min="5" max="6" width="18.42578125" style="14" hidden="1" customWidth="1"/>
    <col min="7" max="7" width="18.42578125" style="14" customWidth="1"/>
    <col min="8" max="9" width="18.42578125" style="14" hidden="1" customWidth="1"/>
    <col min="10" max="10" width="18.42578125" style="14" customWidth="1"/>
    <col min="11" max="12" width="18.42578125" style="14" hidden="1" customWidth="1"/>
    <col min="13" max="13" width="18.42578125" style="14" customWidth="1"/>
    <col min="14" max="16" width="18.42578125" style="14" hidden="1" customWidth="1"/>
    <col min="17" max="17" width="18.42578125" style="14" customWidth="1"/>
    <col min="18" max="19" width="18.42578125" style="14" hidden="1" customWidth="1"/>
    <col min="20" max="20" width="18.42578125" style="14" customWidth="1"/>
    <col min="21" max="23" width="18.42578125" style="14" hidden="1" customWidth="1"/>
    <col min="24" max="24" width="18.42578125" style="14" customWidth="1"/>
    <col min="25" max="27" width="18.42578125" style="14" hidden="1" customWidth="1"/>
    <col min="28" max="28" width="18.42578125" style="14" customWidth="1"/>
    <col min="29" max="31" width="18.42578125" style="14" hidden="1" customWidth="1"/>
    <col min="32" max="32" width="18.42578125" style="14" customWidth="1"/>
    <col min="33" max="35" width="18.42578125" style="14" hidden="1" customWidth="1"/>
    <col min="36" max="36" width="18.42578125" style="14" customWidth="1"/>
    <col min="37" max="39" width="18.42578125" style="14" hidden="1" customWidth="1"/>
    <col min="40" max="40" width="18.42578125" style="14" customWidth="1"/>
    <col min="41" max="43" width="18.42578125" style="14" hidden="1" customWidth="1"/>
    <col min="44" max="44" width="18.42578125" style="14" customWidth="1"/>
    <col min="45" max="45" width="12.42578125" style="14" customWidth="1"/>
    <col min="46" max="16384" width="9.140625" style="14"/>
  </cols>
  <sheetData>
    <row r="2" spans="1:45" ht="42.75" customHeight="1" x14ac:dyDescent="0.25">
      <c r="A2" s="48" t="s">
        <v>44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pans="1:45" s="17" customFormat="1" ht="33" customHeight="1" x14ac:dyDescent="0.25">
      <c r="A3" s="15" t="s">
        <v>0</v>
      </c>
      <c r="B3" s="16" t="s">
        <v>1</v>
      </c>
      <c r="C3" s="16"/>
      <c r="D3" s="11" t="s">
        <v>2</v>
      </c>
      <c r="E3" s="11"/>
      <c r="F3" s="11"/>
      <c r="G3" s="11" t="s">
        <v>3</v>
      </c>
      <c r="H3" s="11"/>
      <c r="I3" s="11"/>
      <c r="J3" s="11" t="s">
        <v>4</v>
      </c>
      <c r="K3" s="11"/>
      <c r="L3" s="11"/>
      <c r="M3" s="11" t="s">
        <v>5</v>
      </c>
      <c r="N3" s="11"/>
      <c r="O3" s="11"/>
      <c r="P3" s="11"/>
      <c r="Q3" s="11" t="s">
        <v>6</v>
      </c>
      <c r="R3" s="11"/>
      <c r="S3" s="11"/>
      <c r="T3" s="11" t="s">
        <v>7</v>
      </c>
      <c r="U3" s="11"/>
      <c r="V3" s="11"/>
      <c r="W3" s="11"/>
      <c r="X3" s="11" t="s">
        <v>8</v>
      </c>
      <c r="Y3" s="11"/>
      <c r="Z3" s="11"/>
      <c r="AA3" s="11"/>
      <c r="AB3" s="11" t="s">
        <v>9</v>
      </c>
      <c r="AC3" s="11"/>
      <c r="AD3" s="11"/>
      <c r="AE3" s="11"/>
      <c r="AF3" s="11" t="s">
        <v>10</v>
      </c>
      <c r="AG3" s="11"/>
      <c r="AH3" s="11"/>
      <c r="AI3" s="11"/>
      <c r="AJ3" s="11" t="s">
        <v>11</v>
      </c>
      <c r="AK3" s="11"/>
      <c r="AL3" s="11"/>
      <c r="AM3" s="11"/>
      <c r="AN3" s="11" t="s">
        <v>12</v>
      </c>
      <c r="AO3" s="11"/>
      <c r="AP3" s="11"/>
      <c r="AQ3" s="11"/>
      <c r="AR3" s="11" t="s">
        <v>13</v>
      </c>
    </row>
    <row r="4" spans="1:45" ht="22.5" customHeight="1" x14ac:dyDescent="0.25">
      <c r="A4" s="42" t="s">
        <v>42</v>
      </c>
      <c r="B4" s="45" t="s">
        <v>16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7"/>
    </row>
    <row r="5" spans="1:45" ht="22.5" customHeight="1" x14ac:dyDescent="0.25">
      <c r="A5" s="43"/>
      <c r="B5" s="12" t="s">
        <v>30</v>
      </c>
      <c r="C5" s="12"/>
      <c r="D5" s="12">
        <v>1211766</v>
      </c>
      <c r="E5" s="12"/>
      <c r="F5" s="12">
        <v>1.2311136301632051</v>
      </c>
      <c r="G5" s="12">
        <v>1078102</v>
      </c>
      <c r="H5" s="12"/>
      <c r="I5" s="12">
        <v>1.0843355591019737</v>
      </c>
      <c r="J5" s="12">
        <v>1147336</v>
      </c>
      <c r="K5" s="12"/>
      <c r="L5" s="12">
        <v>0.80204827360588204</v>
      </c>
      <c r="M5" s="12">
        <v>1049550</v>
      </c>
      <c r="N5" s="12"/>
      <c r="O5" s="12"/>
      <c r="P5" s="12">
        <v>0.8202816906972541</v>
      </c>
      <c r="Q5" s="12">
        <v>1230812</v>
      </c>
      <c r="R5" s="12"/>
      <c r="S5" s="12"/>
      <c r="T5" s="12">
        <v>1023033</v>
      </c>
      <c r="U5" s="12"/>
      <c r="V5" s="12"/>
      <c r="W5" s="12">
        <v>1.0325669277413163</v>
      </c>
      <c r="X5" s="12">
        <v>1005764</v>
      </c>
      <c r="Y5" s="12"/>
      <c r="Z5" s="12"/>
      <c r="AA5" s="12">
        <v>1.0731356535208962</v>
      </c>
      <c r="AB5" s="12">
        <v>1214336</v>
      </c>
      <c r="AC5" s="12"/>
      <c r="AD5" s="12"/>
      <c r="AE5" s="12">
        <v>1.0793047441786232</v>
      </c>
      <c r="AF5" s="12">
        <v>2092047</v>
      </c>
      <c r="AG5" s="12"/>
      <c r="AH5" s="12"/>
      <c r="AI5" s="12">
        <v>1.1792452932765753</v>
      </c>
      <c r="AJ5" s="12">
        <v>2467613</v>
      </c>
      <c r="AK5" s="12"/>
      <c r="AL5" s="12"/>
      <c r="AM5" s="12">
        <v>1.2261895760991235</v>
      </c>
      <c r="AN5" s="12">
        <v>2628972</v>
      </c>
      <c r="AO5" s="12"/>
      <c r="AP5" s="12"/>
      <c r="AQ5" s="12">
        <v>1.0285067815460136</v>
      </c>
      <c r="AR5" s="12">
        <v>2130428</v>
      </c>
    </row>
    <row r="6" spans="1:45" ht="22.5" customHeight="1" x14ac:dyDescent="0.25">
      <c r="A6" s="43"/>
      <c r="B6" s="12" t="s">
        <v>21</v>
      </c>
      <c r="C6" s="12">
        <v>0.94525898598410762</v>
      </c>
      <c r="D6" s="12">
        <v>65606253</v>
      </c>
      <c r="E6" s="12"/>
      <c r="F6" s="12">
        <v>0.9409838465022774</v>
      </c>
      <c r="G6" s="12">
        <v>56664498</v>
      </c>
      <c r="H6" s="12"/>
      <c r="I6" s="12">
        <v>1.0326490377103481</v>
      </c>
      <c r="J6" s="12">
        <v>64675788</v>
      </c>
      <c r="K6" s="12"/>
      <c r="L6" s="12">
        <v>0.86863556212930459</v>
      </c>
      <c r="M6" s="12">
        <v>53539405</v>
      </c>
      <c r="N6" s="12"/>
      <c r="O6" s="12"/>
      <c r="P6" s="12">
        <v>0.97333508880075814</v>
      </c>
      <c r="Q6" s="12">
        <v>53529830</v>
      </c>
      <c r="R6" s="12"/>
      <c r="S6" s="12"/>
      <c r="T6" s="12">
        <v>50023541</v>
      </c>
      <c r="U6" s="12"/>
      <c r="V6" s="12"/>
      <c r="W6" s="12">
        <v>1.1275865419809363</v>
      </c>
      <c r="X6" s="12">
        <v>54668913</v>
      </c>
      <c r="Y6" s="12"/>
      <c r="Z6" s="12"/>
      <c r="AA6" s="12">
        <v>1.0151818491473736</v>
      </c>
      <c r="AB6" s="12">
        <v>56415229</v>
      </c>
      <c r="AC6" s="12"/>
      <c r="AD6" s="12"/>
      <c r="AE6" s="12">
        <v>0.98772166181838239</v>
      </c>
      <c r="AF6" s="12">
        <v>54520988</v>
      </c>
      <c r="AG6" s="12"/>
      <c r="AH6" s="12"/>
      <c r="AI6" s="12">
        <v>1.1205296549792867</v>
      </c>
      <c r="AJ6" s="12">
        <v>62108281</v>
      </c>
      <c r="AK6" s="12"/>
      <c r="AL6" s="12"/>
      <c r="AM6" s="12">
        <v>1.0267296971128179</v>
      </c>
      <c r="AN6" s="12">
        <v>64593515</v>
      </c>
      <c r="AO6" s="12"/>
      <c r="AP6" s="12"/>
      <c r="AQ6" s="12">
        <v>1.1190819090822808</v>
      </c>
      <c r="AR6" s="12">
        <v>70512783</v>
      </c>
    </row>
    <row r="7" spans="1:45" ht="22.5" customHeight="1" x14ac:dyDescent="0.25">
      <c r="A7" s="43"/>
      <c r="B7" s="18" t="s">
        <v>22</v>
      </c>
      <c r="C7" s="18">
        <v>1.0138405627313918</v>
      </c>
      <c r="D7" s="12">
        <v>6986107</v>
      </c>
      <c r="E7" s="12"/>
      <c r="F7" s="12">
        <v>0.90435343847760907</v>
      </c>
      <c r="G7" s="12">
        <v>5849590</v>
      </c>
      <c r="H7" s="12"/>
      <c r="I7" s="12">
        <v>1.0379884750836599</v>
      </c>
      <c r="J7" s="12">
        <v>6713315</v>
      </c>
      <c r="K7" s="12"/>
      <c r="L7" s="12">
        <v>0.90483193816336882</v>
      </c>
      <c r="M7" s="12">
        <v>4747941</v>
      </c>
      <c r="N7" s="12"/>
      <c r="O7" s="12"/>
      <c r="P7" s="12">
        <v>0.87275852252497377</v>
      </c>
      <c r="Q7" s="12">
        <v>3582716</v>
      </c>
      <c r="R7" s="12"/>
      <c r="S7" s="12"/>
      <c r="T7" s="12">
        <v>2837970</v>
      </c>
      <c r="U7" s="12"/>
      <c r="V7" s="12"/>
      <c r="W7" s="12">
        <v>0.91924303261227425</v>
      </c>
      <c r="X7" s="12">
        <v>3522668</v>
      </c>
      <c r="Y7" s="12"/>
      <c r="Z7" s="12"/>
      <c r="AA7" s="12">
        <v>1.0266286090453709</v>
      </c>
      <c r="AB7" s="12">
        <v>3373022</v>
      </c>
      <c r="AC7" s="12"/>
      <c r="AD7" s="12"/>
      <c r="AE7" s="12">
        <v>0.9935835998567677</v>
      </c>
      <c r="AF7" s="12">
        <v>3137768</v>
      </c>
      <c r="AG7" s="12"/>
      <c r="AH7" s="12"/>
      <c r="AI7" s="12">
        <v>1.1459998160723708</v>
      </c>
      <c r="AJ7" s="12">
        <v>3992206</v>
      </c>
      <c r="AK7" s="12"/>
      <c r="AL7" s="12"/>
      <c r="AM7" s="12">
        <v>1.1972434925475257</v>
      </c>
      <c r="AN7" s="12">
        <v>4391065</v>
      </c>
      <c r="AO7" s="12"/>
      <c r="AP7" s="12"/>
      <c r="AQ7" s="12">
        <v>1.006183243067333</v>
      </c>
      <c r="AR7" s="12">
        <v>5681891</v>
      </c>
    </row>
    <row r="8" spans="1:45" ht="22.5" customHeight="1" x14ac:dyDescent="0.25">
      <c r="A8" s="43"/>
      <c r="B8" s="18" t="s">
        <v>14</v>
      </c>
      <c r="C8" s="18">
        <v>1.0800693873824523</v>
      </c>
      <c r="D8" s="12">
        <v>181627</v>
      </c>
      <c r="E8" s="12"/>
      <c r="F8" s="12">
        <v>0.42160608622147083</v>
      </c>
      <c r="G8" s="12">
        <v>137945</v>
      </c>
      <c r="H8" s="12"/>
      <c r="I8" s="12">
        <v>1.0315067080645717</v>
      </c>
      <c r="J8" s="12">
        <v>151979</v>
      </c>
      <c r="K8" s="12"/>
      <c r="L8" s="12">
        <v>0.56966889918141128</v>
      </c>
      <c r="M8" s="12">
        <v>91004</v>
      </c>
      <c r="N8" s="12"/>
      <c r="O8" s="12"/>
      <c r="P8" s="12">
        <v>0.48603989159468891</v>
      </c>
      <c r="Q8" s="12">
        <v>54817</v>
      </c>
      <c r="R8" s="12"/>
      <c r="S8" s="12"/>
      <c r="T8" s="12">
        <v>54979</v>
      </c>
      <c r="U8" s="12"/>
      <c r="V8" s="12"/>
      <c r="W8" s="12">
        <v>1.1029390624795807</v>
      </c>
      <c r="X8" s="12">
        <v>78483</v>
      </c>
      <c r="Y8" s="12"/>
      <c r="Z8" s="12"/>
      <c r="AA8" s="12">
        <v>0.97748761819000451</v>
      </c>
      <c r="AB8" s="12">
        <v>97024</v>
      </c>
      <c r="AC8" s="12"/>
      <c r="AD8" s="12"/>
      <c r="AE8" s="12">
        <v>0.88273655118911976</v>
      </c>
      <c r="AF8" s="12">
        <v>61286</v>
      </c>
      <c r="AG8" s="12"/>
      <c r="AH8" s="12"/>
      <c r="AI8" s="12">
        <v>1.5012358563111061</v>
      </c>
      <c r="AJ8" s="12">
        <v>92575</v>
      </c>
      <c r="AK8" s="12"/>
      <c r="AL8" s="12"/>
      <c r="AM8" s="12">
        <v>1.1459213727750033</v>
      </c>
      <c r="AN8" s="12">
        <v>99704</v>
      </c>
      <c r="AO8" s="12"/>
      <c r="AP8" s="12"/>
      <c r="AQ8" s="12">
        <v>1.3010400785446883</v>
      </c>
      <c r="AR8" s="12">
        <v>151037</v>
      </c>
    </row>
    <row r="9" spans="1:45" ht="22.5" customHeight="1" x14ac:dyDescent="0.25">
      <c r="A9" s="43"/>
      <c r="B9" s="18" t="s">
        <v>23</v>
      </c>
      <c r="C9" s="18">
        <v>1.1148675078845514</v>
      </c>
      <c r="D9" s="12">
        <v>12673</v>
      </c>
      <c r="E9" s="12"/>
      <c r="F9" s="12">
        <v>0.82063991172153716</v>
      </c>
      <c r="G9" s="12">
        <v>12687</v>
      </c>
      <c r="H9" s="12"/>
      <c r="I9" s="12">
        <v>0.95349829992029944</v>
      </c>
      <c r="J9" s="12">
        <v>9452</v>
      </c>
      <c r="K9" s="12"/>
      <c r="L9" s="12">
        <v>0.49123975609739406</v>
      </c>
      <c r="M9" s="12">
        <v>6817</v>
      </c>
      <c r="N9" s="12"/>
      <c r="O9" s="12"/>
      <c r="P9" s="12">
        <v>0.49059125362156253</v>
      </c>
      <c r="Q9" s="12">
        <v>1987</v>
      </c>
      <c r="R9" s="12"/>
      <c r="S9" s="12"/>
      <c r="T9" s="12">
        <v>1582</v>
      </c>
      <c r="U9" s="12"/>
      <c r="V9" s="12"/>
      <c r="W9" s="12">
        <v>0.92415017064846428</v>
      </c>
      <c r="X9" s="12">
        <v>1834</v>
      </c>
      <c r="Y9" s="12"/>
      <c r="Z9" s="12"/>
      <c r="AA9" s="12">
        <v>1.2379235973646112</v>
      </c>
      <c r="AB9" s="12">
        <v>2317</v>
      </c>
      <c r="AC9" s="12"/>
      <c r="AD9" s="12"/>
      <c r="AE9" s="12">
        <v>1.3900656324582339</v>
      </c>
      <c r="AF9" s="12">
        <v>1537</v>
      </c>
      <c r="AG9" s="12"/>
      <c r="AH9" s="12"/>
      <c r="AI9" s="12">
        <v>0.92177272239510677</v>
      </c>
      <c r="AJ9" s="12">
        <v>2028</v>
      </c>
      <c r="AK9" s="12"/>
      <c r="AL9" s="12"/>
      <c r="AM9" s="12">
        <v>1.8863795110593713</v>
      </c>
      <c r="AN9" s="12">
        <v>6550</v>
      </c>
      <c r="AO9" s="12"/>
      <c r="AP9" s="12"/>
      <c r="AQ9" s="12">
        <v>1.1249074302641322</v>
      </c>
      <c r="AR9" s="12">
        <v>12523</v>
      </c>
    </row>
    <row r="10" spans="1:45" ht="22.5" customHeight="1" x14ac:dyDescent="0.25">
      <c r="A10" s="43"/>
      <c r="B10" s="45" t="s">
        <v>17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7"/>
    </row>
    <row r="11" spans="1:45" ht="22.5" customHeight="1" x14ac:dyDescent="0.25">
      <c r="A11" s="43"/>
      <c r="B11" s="19"/>
      <c r="C11" s="19">
        <v>0.92314901593252108</v>
      </c>
      <c r="D11" s="12">
        <v>844</v>
      </c>
      <c r="E11" s="12"/>
      <c r="F11" s="12">
        <v>1.0233502538071066</v>
      </c>
      <c r="G11" s="12">
        <v>1858</v>
      </c>
      <c r="H11" s="12"/>
      <c r="I11" s="12">
        <v>0.89781746031746035</v>
      </c>
      <c r="J11" s="12">
        <v>660</v>
      </c>
      <c r="K11" s="12"/>
      <c r="L11" s="12">
        <v>0.99668508287292823</v>
      </c>
      <c r="M11" s="12">
        <v>665</v>
      </c>
      <c r="N11" s="12"/>
      <c r="O11" s="12"/>
      <c r="P11" s="12">
        <v>1.0986696230598669</v>
      </c>
      <c r="Q11" s="12">
        <v>642</v>
      </c>
      <c r="R11" s="12"/>
      <c r="S11" s="12"/>
      <c r="T11" s="12">
        <v>694</v>
      </c>
      <c r="U11" s="12"/>
      <c r="V11" s="12"/>
      <c r="W11" s="12">
        <v>1.1090225563909775</v>
      </c>
      <c r="X11" s="12">
        <v>682</v>
      </c>
      <c r="Y11" s="12"/>
      <c r="Z11" s="12"/>
      <c r="AA11" s="12">
        <v>0.88022598870056501</v>
      </c>
      <c r="AB11" s="12">
        <v>842</v>
      </c>
      <c r="AC11" s="12"/>
      <c r="AD11" s="12"/>
      <c r="AE11" s="12">
        <v>0.92554557124518611</v>
      </c>
      <c r="AF11" s="12">
        <v>768</v>
      </c>
      <c r="AG11" s="12"/>
      <c r="AH11" s="12"/>
      <c r="AI11" s="12">
        <v>1.2205270457697641</v>
      </c>
      <c r="AJ11" s="12">
        <v>971</v>
      </c>
      <c r="AK11" s="12"/>
      <c r="AL11" s="12"/>
      <c r="AM11" s="12">
        <v>1.0704545454545455</v>
      </c>
      <c r="AN11" s="12">
        <v>902</v>
      </c>
      <c r="AO11" s="12"/>
      <c r="AP11" s="12"/>
      <c r="AQ11" s="12">
        <v>1.0467091295116773</v>
      </c>
      <c r="AR11" s="12">
        <v>897</v>
      </c>
    </row>
    <row r="12" spans="1:45" s="25" customFormat="1" ht="30.75" customHeight="1" x14ac:dyDescent="0.25">
      <c r="A12" s="44"/>
      <c r="B12" s="20" t="s">
        <v>15</v>
      </c>
      <c r="C12" s="20"/>
      <c r="D12" s="13">
        <f t="shared" ref="D12:AR12" si="0">SUM(D5:D9,D11)</f>
        <v>73999270</v>
      </c>
      <c r="E12" s="13"/>
      <c r="F12" s="13"/>
      <c r="G12" s="13">
        <f t="shared" si="0"/>
        <v>63744680</v>
      </c>
      <c r="H12" s="13"/>
      <c r="I12" s="13"/>
      <c r="J12" s="13">
        <f t="shared" si="0"/>
        <v>72698530</v>
      </c>
      <c r="K12" s="13"/>
      <c r="L12" s="13"/>
      <c r="M12" s="13">
        <f t="shared" si="0"/>
        <v>59435382</v>
      </c>
      <c r="N12" s="13"/>
      <c r="O12" s="13"/>
      <c r="P12" s="13"/>
      <c r="Q12" s="13">
        <f>SUM(Q5:Q9,Q11)</f>
        <v>58400804</v>
      </c>
      <c r="R12" s="13"/>
      <c r="S12" s="13"/>
      <c r="T12" s="13">
        <f t="shared" si="0"/>
        <v>53941799</v>
      </c>
      <c r="U12" s="13"/>
      <c r="V12" s="13"/>
      <c r="W12" s="13"/>
      <c r="X12" s="13">
        <f t="shared" si="0"/>
        <v>59278344</v>
      </c>
      <c r="Y12" s="13"/>
      <c r="Z12" s="13"/>
      <c r="AA12" s="13"/>
      <c r="AB12" s="13">
        <f t="shared" si="0"/>
        <v>61102770</v>
      </c>
      <c r="AC12" s="13"/>
      <c r="AD12" s="13"/>
      <c r="AE12" s="13"/>
      <c r="AF12" s="13">
        <f t="shared" si="0"/>
        <v>59814394</v>
      </c>
      <c r="AG12" s="13"/>
      <c r="AH12" s="13"/>
      <c r="AI12" s="13"/>
      <c r="AJ12" s="13">
        <f t="shared" si="0"/>
        <v>68663674</v>
      </c>
      <c r="AK12" s="13"/>
      <c r="AL12" s="13"/>
      <c r="AM12" s="13"/>
      <c r="AN12" s="13">
        <f t="shared" si="0"/>
        <v>71720708</v>
      </c>
      <c r="AO12" s="13"/>
      <c r="AP12" s="13"/>
      <c r="AQ12" s="13"/>
      <c r="AR12" s="13">
        <f t="shared" si="0"/>
        <v>78489559</v>
      </c>
      <c r="AS12" s="14"/>
    </row>
    <row r="13" spans="1:45" ht="22.5" customHeight="1" x14ac:dyDescent="0.25">
      <c r="A13" s="42" t="s">
        <v>40</v>
      </c>
      <c r="B13" s="45" t="s">
        <v>16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7"/>
    </row>
    <row r="14" spans="1:45" ht="22.5" customHeight="1" x14ac:dyDescent="0.25">
      <c r="A14" s="43"/>
      <c r="B14" s="12" t="s">
        <v>21</v>
      </c>
      <c r="C14" s="12">
        <v>0.9724600495414123</v>
      </c>
      <c r="D14" s="12">
        <v>3273988</v>
      </c>
      <c r="E14" s="12"/>
      <c r="F14" s="12">
        <v>0.90098646569959884</v>
      </c>
      <c r="G14" s="12">
        <v>2483534</v>
      </c>
      <c r="H14" s="12"/>
      <c r="I14" s="12">
        <v>1.0392890298360811</v>
      </c>
      <c r="J14" s="12">
        <v>3835948</v>
      </c>
      <c r="K14" s="12"/>
      <c r="L14" s="12">
        <v>0.8376472049715018</v>
      </c>
      <c r="M14" s="12">
        <v>2439927</v>
      </c>
      <c r="N14" s="12"/>
      <c r="O14" s="12"/>
      <c r="P14" s="12">
        <v>1.0279666276790342</v>
      </c>
      <c r="Q14" s="12">
        <v>1949784</v>
      </c>
      <c r="R14" s="12"/>
      <c r="S14" s="12"/>
      <c r="T14" s="12">
        <v>636769</v>
      </c>
      <c r="U14" s="12"/>
      <c r="V14" s="12"/>
      <c r="W14" s="12">
        <v>0.99895850671102759</v>
      </c>
      <c r="X14" s="12">
        <v>94876</v>
      </c>
      <c r="Y14" s="12"/>
      <c r="Z14" s="12"/>
      <c r="AA14" s="12">
        <v>1.0672177654768726</v>
      </c>
      <c r="AB14" s="12">
        <v>19124</v>
      </c>
      <c r="AC14" s="12"/>
      <c r="AD14" s="12"/>
      <c r="AE14" s="12">
        <v>1.0495392100480587</v>
      </c>
      <c r="AF14" s="12">
        <v>59893</v>
      </c>
      <c r="AG14" s="12"/>
      <c r="AH14" s="12"/>
      <c r="AI14" s="12">
        <v>1.165644073913815</v>
      </c>
      <c r="AJ14" s="12">
        <v>88660</v>
      </c>
      <c r="AK14" s="12"/>
      <c r="AL14" s="12"/>
      <c r="AM14" s="12">
        <v>1.1034941684029738</v>
      </c>
      <c r="AN14" s="12">
        <v>174686</v>
      </c>
      <c r="AO14" s="12"/>
      <c r="AP14" s="12"/>
      <c r="AQ14" s="12">
        <v>0.8972313253983264</v>
      </c>
      <c r="AR14" s="12">
        <v>49366</v>
      </c>
    </row>
    <row r="15" spans="1:45" ht="22.5" customHeight="1" x14ac:dyDescent="0.25">
      <c r="A15" s="43"/>
      <c r="B15" s="18" t="s">
        <v>22</v>
      </c>
      <c r="C15" s="18">
        <v>2.1625853922058028E-4</v>
      </c>
      <c r="D15" s="12">
        <v>4037790</v>
      </c>
      <c r="E15" s="12"/>
      <c r="F15" s="12">
        <v>1</v>
      </c>
      <c r="G15" s="12">
        <v>3590790</v>
      </c>
      <c r="H15" s="12"/>
      <c r="I15" s="12">
        <v>3.6908286200428302</v>
      </c>
      <c r="J15" s="12">
        <v>3017674</v>
      </c>
      <c r="K15" s="12"/>
      <c r="L15" s="12">
        <v>0.82212974550150131</v>
      </c>
      <c r="M15" s="12">
        <v>2306983</v>
      </c>
      <c r="N15" s="12"/>
      <c r="O15" s="12"/>
      <c r="P15" s="12">
        <v>0.92928411685774148</v>
      </c>
      <c r="Q15" s="12">
        <v>2240100</v>
      </c>
      <c r="R15" s="12"/>
      <c r="S15" s="12"/>
      <c r="T15" s="12">
        <v>1649346</v>
      </c>
      <c r="U15" s="12"/>
      <c r="V15" s="12"/>
      <c r="W15" s="12">
        <v>0.63815116333148714</v>
      </c>
      <c r="X15" s="12">
        <v>0</v>
      </c>
      <c r="Y15" s="12"/>
      <c r="Z15" s="12"/>
      <c r="AA15" s="12">
        <v>1.6590706753492193</v>
      </c>
      <c r="AB15" s="12">
        <v>886398</v>
      </c>
      <c r="AC15" s="12"/>
      <c r="AD15" s="12"/>
      <c r="AE15" s="12">
        <v>1.0269211742865372</v>
      </c>
      <c r="AF15" s="12">
        <v>1987344</v>
      </c>
      <c r="AG15" s="12"/>
      <c r="AH15" s="12"/>
      <c r="AI15" s="12">
        <v>1.2322911846254954</v>
      </c>
      <c r="AJ15" s="12">
        <v>2363147</v>
      </c>
      <c r="AK15" s="12"/>
      <c r="AL15" s="12"/>
      <c r="AM15" s="12">
        <v>1.1233478455870953</v>
      </c>
      <c r="AN15" s="12">
        <v>3317964</v>
      </c>
      <c r="AO15" s="12"/>
      <c r="AP15" s="12"/>
      <c r="AQ15" s="12">
        <v>1.1892377900398834</v>
      </c>
      <c r="AR15" s="12">
        <v>2697283</v>
      </c>
    </row>
    <row r="16" spans="1:45" ht="22.5" customHeight="1" x14ac:dyDescent="0.25">
      <c r="A16" s="43"/>
      <c r="B16" s="18" t="s">
        <v>14</v>
      </c>
      <c r="C16" s="18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</row>
    <row r="17" spans="1:45" ht="22.5" customHeight="1" x14ac:dyDescent="0.25">
      <c r="A17" s="43"/>
      <c r="B17" s="18" t="s">
        <v>23</v>
      </c>
      <c r="C17" s="18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</row>
    <row r="18" spans="1:45" ht="22.5" customHeight="1" x14ac:dyDescent="0.25">
      <c r="A18" s="43"/>
      <c r="B18" s="45" t="s">
        <v>17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7"/>
    </row>
    <row r="19" spans="1:45" ht="22.5" customHeight="1" x14ac:dyDescent="0.25">
      <c r="A19" s="43"/>
      <c r="B19" s="19"/>
      <c r="C19" s="1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1:45" s="25" customFormat="1" ht="30.75" customHeight="1" x14ac:dyDescent="0.25">
      <c r="A20" s="44"/>
      <c r="B20" s="20" t="s">
        <v>15</v>
      </c>
      <c r="C20" s="20"/>
      <c r="D20" s="13">
        <f>SUM(D14:D17,D19)</f>
        <v>7311778</v>
      </c>
      <c r="E20" s="13"/>
      <c r="F20" s="13"/>
      <c r="G20" s="13">
        <f t="shared" ref="G20:AR20" si="1">SUM(G14:G17,G19)</f>
        <v>6074324</v>
      </c>
      <c r="H20" s="13"/>
      <c r="I20" s="13"/>
      <c r="J20" s="13">
        <f t="shared" si="1"/>
        <v>6853622</v>
      </c>
      <c r="K20" s="13"/>
      <c r="L20" s="13"/>
      <c r="M20" s="13">
        <f t="shared" si="1"/>
        <v>4746910</v>
      </c>
      <c r="N20" s="13"/>
      <c r="O20" s="13"/>
      <c r="P20" s="13"/>
      <c r="Q20" s="13">
        <f>SUM(Q14:Q17,Q19)</f>
        <v>4189884</v>
      </c>
      <c r="R20" s="13"/>
      <c r="S20" s="13"/>
      <c r="T20" s="13">
        <f t="shared" si="1"/>
        <v>2286115</v>
      </c>
      <c r="U20" s="13"/>
      <c r="V20" s="13"/>
      <c r="W20" s="13"/>
      <c r="X20" s="13">
        <f>SUM(X14:X17,X19)</f>
        <v>94876</v>
      </c>
      <c r="Y20" s="13"/>
      <c r="Z20" s="13"/>
      <c r="AA20" s="13"/>
      <c r="AB20" s="13">
        <f>SUM(AB14:AB17,AB19)</f>
        <v>905522</v>
      </c>
      <c r="AC20" s="13"/>
      <c r="AD20" s="13"/>
      <c r="AE20" s="13"/>
      <c r="AF20" s="13">
        <f>SUM(AF14:AF17,AF19)</f>
        <v>2047237</v>
      </c>
      <c r="AG20" s="13"/>
      <c r="AH20" s="13"/>
      <c r="AI20" s="13"/>
      <c r="AJ20" s="13">
        <f>SUM(AJ14:AJ17,AJ19)</f>
        <v>2451807</v>
      </c>
      <c r="AK20" s="13"/>
      <c r="AL20" s="13"/>
      <c r="AM20" s="13"/>
      <c r="AN20" s="13">
        <f t="shared" si="1"/>
        <v>3492650</v>
      </c>
      <c r="AO20" s="13"/>
      <c r="AP20" s="13"/>
      <c r="AQ20" s="13"/>
      <c r="AR20" s="13">
        <f t="shared" si="1"/>
        <v>2746649</v>
      </c>
      <c r="AS20" s="14"/>
    </row>
    <row r="21" spans="1:45" ht="22.5" customHeight="1" x14ac:dyDescent="0.25">
      <c r="A21" s="42" t="s">
        <v>41</v>
      </c>
      <c r="B21" s="45" t="s">
        <v>16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7"/>
    </row>
    <row r="22" spans="1:45" ht="22.5" customHeight="1" x14ac:dyDescent="0.25">
      <c r="A22" s="43"/>
      <c r="B22" s="12" t="s">
        <v>21</v>
      </c>
      <c r="C22" s="12">
        <v>0.95678495001818065</v>
      </c>
      <c r="D22" s="12">
        <v>3842285</v>
      </c>
      <c r="E22" s="12"/>
      <c r="F22" s="12">
        <v>0.98554443552848647</v>
      </c>
      <c r="G22" s="12">
        <v>3541654</v>
      </c>
      <c r="H22" s="12"/>
      <c r="I22" s="12">
        <v>1.0094617314318672</v>
      </c>
      <c r="J22" s="12">
        <v>4207892</v>
      </c>
      <c r="K22" s="12"/>
      <c r="L22" s="12">
        <v>0.79080189529962486</v>
      </c>
      <c r="M22" s="12">
        <v>3199745</v>
      </c>
      <c r="N22" s="12"/>
      <c r="O22" s="12"/>
      <c r="P22" s="12">
        <v>0.84763320497441741</v>
      </c>
      <c r="Q22" s="12">
        <v>2926379</v>
      </c>
      <c r="R22" s="12"/>
      <c r="S22" s="12"/>
      <c r="T22" s="12">
        <v>3802361</v>
      </c>
      <c r="U22" s="12"/>
      <c r="V22" s="12"/>
      <c r="W22" s="12">
        <v>1.1372305371216429</v>
      </c>
      <c r="X22" s="12">
        <v>3205719</v>
      </c>
      <c r="Y22" s="12"/>
      <c r="Z22" s="12"/>
      <c r="AA22" s="12">
        <v>0.870642128995049</v>
      </c>
      <c r="AB22" s="12">
        <v>3604938</v>
      </c>
      <c r="AC22" s="12"/>
      <c r="AD22" s="12"/>
      <c r="AE22" s="12">
        <v>0.88677767515358075</v>
      </c>
      <c r="AF22" s="12">
        <v>2319595</v>
      </c>
      <c r="AG22" s="12"/>
      <c r="AH22" s="12"/>
      <c r="AI22" s="12">
        <v>1.2946307719531351</v>
      </c>
      <c r="AJ22" s="12">
        <v>2444753</v>
      </c>
      <c r="AK22" s="12"/>
      <c r="AL22" s="12"/>
      <c r="AM22" s="12">
        <v>1.0689510882320588</v>
      </c>
      <c r="AN22" s="12">
        <v>2227277</v>
      </c>
      <c r="AO22" s="12"/>
      <c r="AP22" s="12"/>
      <c r="AQ22" s="12">
        <v>1.2893723755511781</v>
      </c>
      <c r="AR22" s="12">
        <v>2968916</v>
      </c>
    </row>
    <row r="23" spans="1:45" ht="22.5" customHeight="1" x14ac:dyDescent="0.25">
      <c r="A23" s="43"/>
      <c r="B23" s="18" t="s">
        <v>22</v>
      </c>
      <c r="C23" s="18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5" ht="22.5" customHeight="1" x14ac:dyDescent="0.25">
      <c r="A24" s="43"/>
      <c r="B24" s="18" t="s">
        <v>14</v>
      </c>
      <c r="C24" s="18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45" ht="22.5" customHeight="1" x14ac:dyDescent="0.25">
      <c r="A25" s="43"/>
      <c r="B25" s="18" t="s">
        <v>23</v>
      </c>
      <c r="C25" s="18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5" ht="22.5" customHeight="1" x14ac:dyDescent="0.25">
      <c r="A26" s="43"/>
      <c r="B26" s="45" t="s">
        <v>17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7"/>
    </row>
    <row r="27" spans="1:45" ht="22.5" customHeight="1" x14ac:dyDescent="0.25">
      <c r="A27" s="43"/>
      <c r="B27" s="19"/>
      <c r="C27" s="19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</row>
    <row r="28" spans="1:45" s="25" customFormat="1" ht="30.75" customHeight="1" x14ac:dyDescent="0.25">
      <c r="A28" s="44"/>
      <c r="B28" s="20" t="s">
        <v>15</v>
      </c>
      <c r="C28" s="20"/>
      <c r="D28" s="13">
        <f>SUM(D22:D25,D27)</f>
        <v>3842285</v>
      </c>
      <c r="E28" s="13"/>
      <c r="F28" s="13"/>
      <c r="G28" s="13">
        <f>SUM(G22:G25,G27)</f>
        <v>3541654</v>
      </c>
      <c r="H28" s="13"/>
      <c r="I28" s="13"/>
      <c r="J28" s="13">
        <f t="shared" ref="J28:AR28" si="2">SUM(J22:J25,J27)</f>
        <v>4207892</v>
      </c>
      <c r="K28" s="13"/>
      <c r="L28" s="13"/>
      <c r="M28" s="13">
        <f t="shared" si="2"/>
        <v>3199745</v>
      </c>
      <c r="N28" s="13"/>
      <c r="O28" s="13"/>
      <c r="P28" s="13"/>
      <c r="Q28" s="13">
        <f>SUM(Q22:Q25,Q27)</f>
        <v>2926379</v>
      </c>
      <c r="R28" s="13"/>
      <c r="S28" s="13"/>
      <c r="T28" s="13">
        <f t="shared" si="2"/>
        <v>3802361</v>
      </c>
      <c r="U28" s="13"/>
      <c r="V28" s="13"/>
      <c r="W28" s="13"/>
      <c r="X28" s="13">
        <f>SUM(X22:X25,X27)</f>
        <v>3205719</v>
      </c>
      <c r="Y28" s="13"/>
      <c r="Z28" s="13"/>
      <c r="AA28" s="13"/>
      <c r="AB28" s="13">
        <f>SUM(AB22:AB25,AB27)</f>
        <v>3604938</v>
      </c>
      <c r="AC28" s="13"/>
      <c r="AD28" s="13"/>
      <c r="AE28" s="13"/>
      <c r="AF28" s="13">
        <f t="shared" si="2"/>
        <v>2319595</v>
      </c>
      <c r="AG28" s="13"/>
      <c r="AH28" s="13"/>
      <c r="AI28" s="13"/>
      <c r="AJ28" s="13">
        <f t="shared" si="2"/>
        <v>2444753</v>
      </c>
      <c r="AK28" s="13"/>
      <c r="AL28" s="13"/>
      <c r="AM28" s="13"/>
      <c r="AN28" s="13">
        <f t="shared" si="2"/>
        <v>2227277</v>
      </c>
      <c r="AO28" s="13"/>
      <c r="AP28" s="13"/>
      <c r="AQ28" s="13"/>
      <c r="AR28" s="13">
        <f t="shared" si="2"/>
        <v>2968916</v>
      </c>
      <c r="AS28" s="14"/>
    </row>
    <row r="29" spans="1:45" ht="22.5" customHeight="1" x14ac:dyDescent="0.25">
      <c r="A29" s="42" t="s">
        <v>39</v>
      </c>
      <c r="B29" s="45" t="s">
        <v>16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7"/>
    </row>
    <row r="30" spans="1:45" ht="22.5" customHeight="1" x14ac:dyDescent="0.25">
      <c r="A30" s="43"/>
      <c r="B30" s="12" t="s">
        <v>21</v>
      </c>
      <c r="C30" s="12">
        <v>1.0062484509320497</v>
      </c>
      <c r="D30" s="12">
        <v>587304</v>
      </c>
      <c r="E30" s="12"/>
      <c r="F30" s="12">
        <v>1.0072171210779939</v>
      </c>
      <c r="G30" s="12">
        <v>541276</v>
      </c>
      <c r="H30" s="12"/>
      <c r="I30" s="12">
        <v>1.020556647538075</v>
      </c>
      <c r="J30" s="12">
        <v>557845</v>
      </c>
      <c r="K30" s="12"/>
      <c r="L30" s="12">
        <v>0.78980187120637502</v>
      </c>
      <c r="M30" s="12">
        <v>420988</v>
      </c>
      <c r="N30" s="12"/>
      <c r="O30" s="12"/>
      <c r="P30" s="12">
        <v>0.85114536902279792</v>
      </c>
      <c r="Q30" s="12">
        <v>355885</v>
      </c>
      <c r="R30" s="12"/>
      <c r="S30" s="12"/>
      <c r="T30" s="12">
        <v>292076</v>
      </c>
      <c r="U30" s="12"/>
      <c r="V30" s="12"/>
      <c r="W30" s="12">
        <v>0.98344701444194638</v>
      </c>
      <c r="X30" s="12">
        <v>343524</v>
      </c>
      <c r="Y30" s="12"/>
      <c r="Z30" s="12"/>
      <c r="AA30" s="12">
        <v>1.1505363845126559</v>
      </c>
      <c r="AB30" s="12">
        <v>366425</v>
      </c>
      <c r="AC30" s="12"/>
      <c r="AD30" s="12"/>
      <c r="AE30" s="12">
        <v>0.96933584190603628</v>
      </c>
      <c r="AF30" s="12">
        <v>379916</v>
      </c>
      <c r="AG30" s="12"/>
      <c r="AH30" s="12"/>
      <c r="AI30" s="12">
        <v>1.1338419633675199</v>
      </c>
      <c r="AJ30" s="12">
        <v>462489</v>
      </c>
      <c r="AK30" s="12"/>
      <c r="AL30" s="12"/>
      <c r="AM30" s="12">
        <v>1.0707775149427823</v>
      </c>
      <c r="AN30" s="12">
        <v>552738</v>
      </c>
      <c r="AO30" s="12"/>
      <c r="AP30" s="12"/>
      <c r="AQ30" s="12">
        <v>1.1890278567367822</v>
      </c>
      <c r="AR30" s="12">
        <v>615386</v>
      </c>
    </row>
    <row r="31" spans="1:45" ht="22.5" customHeight="1" x14ac:dyDescent="0.25">
      <c r="A31" s="43"/>
      <c r="B31" s="18" t="s">
        <v>22</v>
      </c>
      <c r="C31" s="18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1:45" ht="22.5" customHeight="1" x14ac:dyDescent="0.25">
      <c r="A32" s="43"/>
      <c r="B32" s="18" t="s">
        <v>14</v>
      </c>
      <c r="C32" s="18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1:45" ht="22.5" customHeight="1" x14ac:dyDescent="0.25">
      <c r="A33" s="43"/>
      <c r="B33" s="18" t="s">
        <v>23</v>
      </c>
      <c r="C33" s="18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1:45" ht="22.5" customHeight="1" x14ac:dyDescent="0.25">
      <c r="A34" s="43"/>
      <c r="B34" s="45" t="s">
        <v>17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7"/>
    </row>
    <row r="35" spans="1:45" ht="22.5" customHeight="1" x14ac:dyDescent="0.25">
      <c r="A35" s="43"/>
      <c r="B35" s="19"/>
      <c r="C35" s="19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</row>
    <row r="36" spans="1:45" s="25" customFormat="1" ht="30.75" customHeight="1" x14ac:dyDescent="0.25">
      <c r="A36" s="44"/>
      <c r="B36" s="20" t="s">
        <v>15</v>
      </c>
      <c r="C36" s="20"/>
      <c r="D36" s="13">
        <f>SUM(D30:D33,D35)</f>
        <v>587304</v>
      </c>
      <c r="E36" s="13"/>
      <c r="F36" s="13"/>
      <c r="G36" s="13">
        <f>SUM(G30:G33,G35)</f>
        <v>541276</v>
      </c>
      <c r="H36" s="13"/>
      <c r="I36" s="13"/>
      <c r="J36" s="13">
        <f t="shared" ref="J36:AR36" si="3">SUM(J30:J33,J35)</f>
        <v>557845</v>
      </c>
      <c r="K36" s="13"/>
      <c r="L36" s="13"/>
      <c r="M36" s="13">
        <f t="shared" si="3"/>
        <v>420988</v>
      </c>
      <c r="N36" s="13"/>
      <c r="O36" s="13"/>
      <c r="P36" s="13"/>
      <c r="Q36" s="13">
        <f>SUM(Q30:Q33,Q35)</f>
        <v>355885</v>
      </c>
      <c r="R36" s="13"/>
      <c r="S36" s="13"/>
      <c r="T36" s="13">
        <f t="shared" si="3"/>
        <v>292076</v>
      </c>
      <c r="U36" s="13"/>
      <c r="V36" s="13"/>
      <c r="W36" s="13"/>
      <c r="X36" s="13">
        <f>SUM(X30:X33,X35)</f>
        <v>343524</v>
      </c>
      <c r="Y36" s="13"/>
      <c r="Z36" s="13"/>
      <c r="AA36" s="13"/>
      <c r="AB36" s="13">
        <f>SUM(AB30:AB33,AB35)</f>
        <v>366425</v>
      </c>
      <c r="AC36" s="13"/>
      <c r="AD36" s="13"/>
      <c r="AE36" s="13"/>
      <c r="AF36" s="13">
        <f>SUM(AF30:AF33,AF35)</f>
        <v>379916</v>
      </c>
      <c r="AG36" s="13"/>
      <c r="AH36" s="13"/>
      <c r="AI36" s="13"/>
      <c r="AJ36" s="13">
        <f t="shared" si="3"/>
        <v>462489</v>
      </c>
      <c r="AK36" s="13"/>
      <c r="AL36" s="13"/>
      <c r="AM36" s="13"/>
      <c r="AN36" s="13">
        <f t="shared" si="3"/>
        <v>552738</v>
      </c>
      <c r="AO36" s="13"/>
      <c r="AP36" s="13"/>
      <c r="AQ36" s="13"/>
      <c r="AR36" s="13">
        <f t="shared" si="3"/>
        <v>615386</v>
      </c>
      <c r="AS36" s="14"/>
    </row>
    <row r="37" spans="1:45" ht="22.5" customHeight="1" x14ac:dyDescent="0.25">
      <c r="A37" s="42" t="s">
        <v>33</v>
      </c>
      <c r="B37" s="45" t="s">
        <v>16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7"/>
    </row>
    <row r="38" spans="1:45" ht="22.5" customHeight="1" x14ac:dyDescent="0.25">
      <c r="A38" s="43"/>
      <c r="B38" s="12" t="s">
        <v>21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</row>
    <row r="39" spans="1:45" ht="22.5" customHeight="1" x14ac:dyDescent="0.25">
      <c r="A39" s="43"/>
      <c r="B39" s="18" t="s">
        <v>22</v>
      </c>
      <c r="C39" s="18">
        <v>1.1626572231041641</v>
      </c>
      <c r="D39" s="12">
        <v>0</v>
      </c>
      <c r="E39" s="12"/>
      <c r="F39" s="12">
        <v>0.85480516752441971</v>
      </c>
      <c r="G39" s="12">
        <v>810</v>
      </c>
      <c r="H39" s="12"/>
      <c r="I39" s="12">
        <v>0.7942029341655813</v>
      </c>
      <c r="J39" s="12">
        <v>327</v>
      </c>
      <c r="K39" s="12"/>
      <c r="L39" s="12">
        <v>0.58720237634791217</v>
      </c>
      <c r="M39" s="12">
        <v>255</v>
      </c>
      <c r="N39" s="12"/>
      <c r="O39" s="12"/>
      <c r="P39" s="12">
        <v>0.77304702937689374</v>
      </c>
      <c r="Q39" s="12">
        <v>185</v>
      </c>
      <c r="R39" s="12"/>
      <c r="S39" s="12"/>
      <c r="T39" s="12">
        <v>0</v>
      </c>
      <c r="U39" s="12"/>
      <c r="V39" s="12"/>
      <c r="W39" s="12">
        <v>1.0028665028665029</v>
      </c>
      <c r="X39" s="12">
        <v>293</v>
      </c>
      <c r="Y39" s="12"/>
      <c r="Z39" s="12"/>
      <c r="AA39" s="12">
        <v>0.84691710902409145</v>
      </c>
      <c r="AB39" s="12">
        <v>0</v>
      </c>
      <c r="AC39" s="12"/>
      <c r="AD39" s="12"/>
      <c r="AE39" s="12">
        <v>1.4027771081432912</v>
      </c>
      <c r="AF39" s="12">
        <f>AB39*AE39</f>
        <v>0</v>
      </c>
      <c r="AG39" s="12"/>
      <c r="AH39" s="12"/>
      <c r="AI39" s="12"/>
      <c r="AJ39" s="12">
        <v>0</v>
      </c>
      <c r="AK39" s="12"/>
      <c r="AL39" s="12"/>
      <c r="AM39" s="12">
        <v>0.12529264263728951</v>
      </c>
      <c r="AN39" s="12">
        <v>438</v>
      </c>
      <c r="AO39" s="12"/>
      <c r="AP39" s="12"/>
      <c r="AQ39" s="12">
        <v>0.23323532201460684</v>
      </c>
      <c r="AR39" s="12">
        <v>0</v>
      </c>
    </row>
    <row r="40" spans="1:45" ht="22.5" customHeight="1" x14ac:dyDescent="0.25">
      <c r="A40" s="43"/>
      <c r="B40" s="18" t="s">
        <v>14</v>
      </c>
      <c r="C40" s="18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</row>
    <row r="41" spans="1:45" ht="22.5" customHeight="1" x14ac:dyDescent="0.25">
      <c r="A41" s="43"/>
      <c r="B41" s="18" t="s">
        <v>23</v>
      </c>
      <c r="C41" s="18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</row>
    <row r="42" spans="1:45" ht="22.5" customHeight="1" x14ac:dyDescent="0.25">
      <c r="A42" s="43"/>
      <c r="B42" s="45" t="s">
        <v>17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7"/>
    </row>
    <row r="43" spans="1:45" ht="22.5" customHeight="1" x14ac:dyDescent="0.25">
      <c r="A43" s="43"/>
      <c r="B43" s="19"/>
      <c r="C43" s="19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</row>
    <row r="44" spans="1:45" s="25" customFormat="1" ht="30.75" customHeight="1" x14ac:dyDescent="0.25">
      <c r="A44" s="44"/>
      <c r="B44" s="20" t="s">
        <v>15</v>
      </c>
      <c r="C44" s="20"/>
      <c r="D44" s="13">
        <f>SUM(D38:D41,D43)</f>
        <v>0</v>
      </c>
      <c r="E44" s="13"/>
      <c r="F44" s="13"/>
      <c r="G44" s="13">
        <f t="shared" ref="G44:AR44" si="4">SUM(G38:G41,G43)</f>
        <v>810</v>
      </c>
      <c r="H44" s="13"/>
      <c r="I44" s="13"/>
      <c r="J44" s="13">
        <f t="shared" si="4"/>
        <v>327</v>
      </c>
      <c r="K44" s="13"/>
      <c r="L44" s="13"/>
      <c r="M44" s="13">
        <f t="shared" si="4"/>
        <v>255</v>
      </c>
      <c r="N44" s="13"/>
      <c r="O44" s="13"/>
      <c r="P44" s="13"/>
      <c r="Q44" s="13">
        <f>SUM(Q38:Q41,Q43)</f>
        <v>185</v>
      </c>
      <c r="R44" s="13"/>
      <c r="S44" s="13"/>
      <c r="T44" s="13">
        <f t="shared" si="4"/>
        <v>0</v>
      </c>
      <c r="U44" s="13"/>
      <c r="V44" s="13"/>
      <c r="W44" s="13"/>
      <c r="X44" s="13">
        <f t="shared" si="4"/>
        <v>293</v>
      </c>
      <c r="Y44" s="13"/>
      <c r="Z44" s="13"/>
      <c r="AA44" s="13"/>
      <c r="AB44" s="13">
        <f t="shared" si="4"/>
        <v>0</v>
      </c>
      <c r="AC44" s="13"/>
      <c r="AD44" s="13"/>
      <c r="AE44" s="13"/>
      <c r="AF44" s="13">
        <f t="shared" si="4"/>
        <v>0</v>
      </c>
      <c r="AG44" s="13"/>
      <c r="AH44" s="13"/>
      <c r="AI44" s="13"/>
      <c r="AJ44" s="13">
        <f t="shared" si="4"/>
        <v>0</v>
      </c>
      <c r="AK44" s="13"/>
      <c r="AL44" s="13"/>
      <c r="AM44" s="13"/>
      <c r="AN44" s="13">
        <f t="shared" si="4"/>
        <v>438</v>
      </c>
      <c r="AO44" s="13"/>
      <c r="AP44" s="13"/>
      <c r="AQ44" s="13"/>
      <c r="AR44" s="13">
        <f t="shared" si="4"/>
        <v>0</v>
      </c>
      <c r="AS44" s="14"/>
    </row>
    <row r="45" spans="1:45" ht="22.5" customHeight="1" x14ac:dyDescent="0.25">
      <c r="A45" s="42" t="s">
        <v>34</v>
      </c>
      <c r="B45" s="45" t="s">
        <v>16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7"/>
    </row>
    <row r="46" spans="1:45" ht="22.5" customHeight="1" x14ac:dyDescent="0.25">
      <c r="A46" s="43"/>
      <c r="B46" s="12" t="s">
        <v>21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45" ht="22.5" customHeight="1" x14ac:dyDescent="0.25">
      <c r="A47" s="43"/>
      <c r="B47" s="18" t="s">
        <v>22</v>
      </c>
      <c r="C47" s="18">
        <v>0.86259228410521138</v>
      </c>
      <c r="D47" s="12">
        <v>1561559</v>
      </c>
      <c r="E47" s="12"/>
      <c r="F47" s="12">
        <v>0.98579734485688364</v>
      </c>
      <c r="G47" s="12">
        <v>1523599</v>
      </c>
      <c r="H47" s="12"/>
      <c r="I47" s="12">
        <v>1.0695917854827581</v>
      </c>
      <c r="J47" s="12">
        <v>1476885</v>
      </c>
      <c r="K47" s="12"/>
      <c r="L47" s="12">
        <v>1.123828074114001</v>
      </c>
      <c r="M47" s="12">
        <v>1220096</v>
      </c>
      <c r="N47" s="12"/>
      <c r="O47" s="12"/>
      <c r="P47" s="12">
        <v>0.93824594038376774</v>
      </c>
      <c r="Q47" s="12">
        <v>1068265</v>
      </c>
      <c r="R47" s="12"/>
      <c r="S47" s="12"/>
      <c r="T47" s="12">
        <v>899267</v>
      </c>
      <c r="U47" s="12"/>
      <c r="V47" s="12"/>
      <c r="W47" s="12">
        <v>1.2281002782869197</v>
      </c>
      <c r="X47" s="12">
        <v>876271</v>
      </c>
      <c r="Y47" s="12"/>
      <c r="Z47" s="12"/>
      <c r="AA47" s="12">
        <v>1.0167204331151596</v>
      </c>
      <c r="AB47" s="12">
        <v>1185168</v>
      </c>
      <c r="AC47" s="12"/>
      <c r="AD47" s="12"/>
      <c r="AE47" s="12">
        <v>0.80506188613982788</v>
      </c>
      <c r="AF47" s="12">
        <v>748572</v>
      </c>
      <c r="AG47" s="12"/>
      <c r="AH47" s="12"/>
      <c r="AI47" s="12">
        <v>1.3235394625043138</v>
      </c>
      <c r="AJ47" s="12">
        <v>910877</v>
      </c>
      <c r="AK47" s="12"/>
      <c r="AL47" s="12"/>
      <c r="AM47" s="12">
        <v>1.6873569593461728</v>
      </c>
      <c r="AN47" s="12">
        <v>1040345</v>
      </c>
      <c r="AO47" s="12"/>
      <c r="AP47" s="12"/>
      <c r="AQ47" s="12">
        <v>0.62055988257540695</v>
      </c>
      <c r="AR47" s="12">
        <v>1505064</v>
      </c>
    </row>
    <row r="48" spans="1:45" ht="22.5" customHeight="1" x14ac:dyDescent="0.25">
      <c r="A48" s="43"/>
      <c r="B48" s="18" t="s">
        <v>14</v>
      </c>
      <c r="C48" s="18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</row>
    <row r="49" spans="1:44" ht="22.5" customHeight="1" x14ac:dyDescent="0.25">
      <c r="A49" s="43"/>
      <c r="B49" s="18" t="s">
        <v>23</v>
      </c>
      <c r="C49" s="18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1:44" ht="22.5" customHeight="1" x14ac:dyDescent="0.25">
      <c r="A50" s="43"/>
      <c r="B50" s="45" t="s">
        <v>17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7"/>
    </row>
    <row r="51" spans="1:44" ht="22.5" customHeight="1" x14ac:dyDescent="0.25">
      <c r="A51" s="43"/>
      <c r="B51" s="19"/>
      <c r="C51" s="19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</row>
    <row r="52" spans="1:44" ht="30.75" customHeight="1" x14ac:dyDescent="0.25">
      <c r="A52" s="44"/>
      <c r="B52" s="20" t="s">
        <v>15</v>
      </c>
      <c r="C52" s="20"/>
      <c r="D52" s="13">
        <f>SUM(D46:D49,D51)</f>
        <v>1561559</v>
      </c>
      <c r="E52" s="13"/>
      <c r="F52" s="13"/>
      <c r="G52" s="13">
        <f t="shared" ref="G52:AR52" si="5">SUM(G46:G49,G51)</f>
        <v>1523599</v>
      </c>
      <c r="H52" s="13"/>
      <c r="I52" s="13"/>
      <c r="J52" s="13">
        <f t="shared" si="5"/>
        <v>1476885</v>
      </c>
      <c r="K52" s="13"/>
      <c r="L52" s="13"/>
      <c r="M52" s="13">
        <f t="shared" si="5"/>
        <v>1220096</v>
      </c>
      <c r="N52" s="13"/>
      <c r="O52" s="13"/>
      <c r="P52" s="13"/>
      <c r="Q52" s="13">
        <f>SUM(Q46:Q49,Q51)</f>
        <v>1068265</v>
      </c>
      <c r="R52" s="13"/>
      <c r="S52" s="13"/>
      <c r="T52" s="13">
        <f t="shared" si="5"/>
        <v>899267</v>
      </c>
      <c r="U52" s="13"/>
      <c r="V52" s="13"/>
      <c r="W52" s="13"/>
      <c r="X52" s="13">
        <f t="shared" si="5"/>
        <v>876271</v>
      </c>
      <c r="Y52" s="13"/>
      <c r="Z52" s="13"/>
      <c r="AA52" s="13"/>
      <c r="AB52" s="13">
        <f t="shared" si="5"/>
        <v>1185168</v>
      </c>
      <c r="AC52" s="13"/>
      <c r="AD52" s="13"/>
      <c r="AE52" s="13"/>
      <c r="AF52" s="13">
        <f t="shared" si="5"/>
        <v>748572</v>
      </c>
      <c r="AG52" s="13"/>
      <c r="AH52" s="13"/>
      <c r="AI52" s="13"/>
      <c r="AJ52" s="13">
        <f>SUM(AJ46:AJ49,AJ51)</f>
        <v>910877</v>
      </c>
      <c r="AK52" s="13"/>
      <c r="AL52" s="13"/>
      <c r="AM52" s="13"/>
      <c r="AN52" s="13">
        <f t="shared" si="5"/>
        <v>1040345</v>
      </c>
      <c r="AO52" s="13"/>
      <c r="AP52" s="13"/>
      <c r="AQ52" s="13"/>
      <c r="AR52" s="13">
        <f t="shared" si="5"/>
        <v>1505064</v>
      </c>
    </row>
    <row r="53" spans="1:44" ht="22.5" customHeight="1" x14ac:dyDescent="0.25">
      <c r="A53" s="40" t="s">
        <v>15</v>
      </c>
      <c r="B53" s="41"/>
      <c r="C53" s="30"/>
      <c r="D53" s="13">
        <f t="shared" ref="D53:AR53" si="6">SUM(D12,D20,D28,D36,D44,D52)</f>
        <v>87302196</v>
      </c>
      <c r="E53" s="13"/>
      <c r="F53" s="13"/>
      <c r="G53" s="13">
        <f t="shared" si="6"/>
        <v>75426343</v>
      </c>
      <c r="H53" s="13"/>
      <c r="I53" s="13"/>
      <c r="J53" s="13">
        <f t="shared" si="6"/>
        <v>85795101</v>
      </c>
      <c r="K53" s="13"/>
      <c r="L53" s="13"/>
      <c r="M53" s="13">
        <f t="shared" si="6"/>
        <v>69023376</v>
      </c>
      <c r="N53" s="13"/>
      <c r="O53" s="13"/>
      <c r="P53" s="13"/>
      <c r="Q53" s="13">
        <f t="shared" si="6"/>
        <v>66941402</v>
      </c>
      <c r="R53" s="13"/>
      <c r="S53" s="13"/>
      <c r="T53" s="13">
        <f t="shared" si="6"/>
        <v>61221618</v>
      </c>
      <c r="U53" s="13"/>
      <c r="V53" s="13"/>
      <c r="W53" s="13"/>
      <c r="X53" s="13">
        <f t="shared" si="6"/>
        <v>63799027</v>
      </c>
      <c r="Y53" s="13"/>
      <c r="Z53" s="13"/>
      <c r="AA53" s="13"/>
      <c r="AB53" s="13">
        <f t="shared" si="6"/>
        <v>67164823</v>
      </c>
      <c r="AC53" s="13"/>
      <c r="AD53" s="13"/>
      <c r="AE53" s="13"/>
      <c r="AF53" s="13">
        <f t="shared" si="6"/>
        <v>65309714</v>
      </c>
      <c r="AG53" s="13"/>
      <c r="AH53" s="13"/>
      <c r="AI53" s="13"/>
      <c r="AJ53" s="13">
        <f t="shared" si="6"/>
        <v>74933600</v>
      </c>
      <c r="AK53" s="13"/>
      <c r="AL53" s="13"/>
      <c r="AM53" s="13"/>
      <c r="AN53" s="13">
        <f t="shared" si="6"/>
        <v>79034156</v>
      </c>
      <c r="AO53" s="13"/>
      <c r="AP53" s="13"/>
      <c r="AQ53" s="13"/>
      <c r="AR53" s="13">
        <f t="shared" si="6"/>
        <v>86325574</v>
      </c>
    </row>
    <row r="56" spans="1:44" x14ac:dyDescent="0.25">
      <c r="X56" s="21"/>
      <c r="Y56" s="21"/>
      <c r="Z56" s="21"/>
      <c r="AA56" s="21"/>
      <c r="AB56" s="21"/>
      <c r="AC56" s="21"/>
      <c r="AD56" s="21"/>
      <c r="AE56" s="21"/>
    </row>
    <row r="57" spans="1:44" x14ac:dyDescent="0.25">
      <c r="X57" s="21"/>
      <c r="Y57" s="21"/>
      <c r="Z57" s="21"/>
      <c r="AA57" s="21"/>
      <c r="AB57" s="21"/>
      <c r="AC57" s="21"/>
      <c r="AD57" s="21"/>
      <c r="AE57" s="21"/>
    </row>
    <row r="60" spans="1:44" x14ac:dyDescent="0.25">
      <c r="X60" s="21"/>
      <c r="Y60" s="21"/>
      <c r="Z60" s="21"/>
      <c r="AA60" s="21"/>
    </row>
    <row r="62" spans="1:44" x14ac:dyDescent="0.25">
      <c r="X62" s="22"/>
      <c r="Y62" s="22"/>
      <c r="Z62" s="22"/>
      <c r="AA62" s="22"/>
      <c r="AB62" s="23"/>
      <c r="AC62" s="23"/>
      <c r="AD62" s="23"/>
      <c r="AE62" s="23"/>
    </row>
  </sheetData>
  <mergeCells count="20">
    <mergeCell ref="A2:AR2"/>
    <mergeCell ref="A4:A12"/>
    <mergeCell ref="B4:AR4"/>
    <mergeCell ref="B10:AR10"/>
    <mergeCell ref="A13:A20"/>
    <mergeCell ref="B13:AR13"/>
    <mergeCell ref="B18:AR18"/>
    <mergeCell ref="A21:A28"/>
    <mergeCell ref="B21:AR21"/>
    <mergeCell ref="B26:AR26"/>
    <mergeCell ref="A29:A36"/>
    <mergeCell ref="B29:AR29"/>
    <mergeCell ref="B34:AR34"/>
    <mergeCell ref="A53:B53"/>
    <mergeCell ref="A37:A44"/>
    <mergeCell ref="B37:AR37"/>
    <mergeCell ref="B42:AR42"/>
    <mergeCell ref="A45:A52"/>
    <mergeCell ref="B45:AR45"/>
    <mergeCell ref="B50:AR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topLeftCell="A4" zoomScale="70" zoomScaleNormal="70" workbookViewId="0">
      <selection activeCell="A21" sqref="A1:XFD1048576"/>
    </sheetView>
  </sheetViews>
  <sheetFormatPr defaultColWidth="9.140625" defaultRowHeight="15" x14ac:dyDescent="0.25"/>
  <cols>
    <col min="1" max="1" width="19.5703125" style="14" customWidth="1"/>
    <col min="2" max="2" width="18.140625" style="14" customWidth="1"/>
    <col min="3" max="14" width="18.42578125" style="14" customWidth="1"/>
    <col min="15" max="15" width="9.140625" style="14"/>
    <col min="16" max="16" width="11.5703125" style="14" customWidth="1"/>
    <col min="17" max="16384" width="9.140625" style="14"/>
  </cols>
  <sheetData>
    <row r="2" spans="1:16" ht="42.75" customHeight="1" x14ac:dyDescent="0.25">
      <c r="A2" s="48" t="s">
        <v>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6" s="17" customFormat="1" ht="33" customHeight="1" x14ac:dyDescent="0.25">
      <c r="A3" s="15" t="s">
        <v>0</v>
      </c>
      <c r="B3" s="16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</row>
    <row r="4" spans="1:16" ht="22.5" customHeight="1" x14ac:dyDescent="0.25">
      <c r="A4" s="42" t="s">
        <v>42</v>
      </c>
      <c r="B4" s="45" t="s">
        <v>16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6" ht="22.5" customHeight="1" x14ac:dyDescent="0.25">
      <c r="A5" s="43"/>
      <c r="B5" s="12" t="s">
        <v>30</v>
      </c>
      <c r="C5" s="12">
        <v>1502448</v>
      </c>
      <c r="D5" s="12">
        <v>1355188</v>
      </c>
      <c r="E5" s="12">
        <v>1373659</v>
      </c>
      <c r="F5" s="12">
        <v>1215286</v>
      </c>
      <c r="G5" s="12">
        <v>1102760</v>
      </c>
      <c r="H5" s="12">
        <v>977626</v>
      </c>
      <c r="I5" s="12">
        <v>1182743</v>
      </c>
      <c r="J5" s="12">
        <v>1392028</v>
      </c>
      <c r="K5" s="12">
        <v>1249580</v>
      </c>
      <c r="L5" s="12">
        <v>1409793</v>
      </c>
      <c r="M5" s="12">
        <v>1462214</v>
      </c>
      <c r="N5" s="12">
        <v>1416284</v>
      </c>
    </row>
    <row r="6" spans="1:16" ht="22.5" customHeight="1" x14ac:dyDescent="0.25">
      <c r="A6" s="43"/>
      <c r="B6" s="12" t="s">
        <v>21</v>
      </c>
      <c r="C6" s="12">
        <v>74826670</v>
      </c>
      <c r="D6" s="12">
        <v>64188601</v>
      </c>
      <c r="E6" s="12">
        <v>67897027</v>
      </c>
      <c r="F6" s="12">
        <v>58338149</v>
      </c>
      <c r="G6" s="12">
        <v>54810763</v>
      </c>
      <c r="H6" s="12">
        <v>50460802</v>
      </c>
      <c r="I6" s="12">
        <v>52141666</v>
      </c>
      <c r="J6" s="12">
        <v>52814674</v>
      </c>
      <c r="K6" s="12">
        <v>52732185</v>
      </c>
      <c r="L6" s="12">
        <v>57685250</v>
      </c>
      <c r="M6" s="12">
        <v>60606559</v>
      </c>
      <c r="N6" s="12">
        <v>62608374</v>
      </c>
    </row>
    <row r="7" spans="1:16" ht="22.5" customHeight="1" x14ac:dyDescent="0.25">
      <c r="A7" s="43"/>
      <c r="B7" s="18" t="s">
        <v>22</v>
      </c>
      <c r="C7" s="12">
        <v>6180299</v>
      </c>
      <c r="D7" s="12">
        <v>5281349</v>
      </c>
      <c r="E7" s="12">
        <v>5225250</v>
      </c>
      <c r="F7" s="12">
        <v>3598184</v>
      </c>
      <c r="G7" s="12">
        <v>3352260</v>
      </c>
      <c r="H7" s="12">
        <v>2937255</v>
      </c>
      <c r="I7" s="12">
        <v>2929797</v>
      </c>
      <c r="J7" s="12">
        <v>2981865</v>
      </c>
      <c r="K7" s="12">
        <v>3493407</v>
      </c>
      <c r="L7" s="12">
        <v>4321027</v>
      </c>
      <c r="M7" s="12">
        <v>5218119</v>
      </c>
      <c r="N7" s="12">
        <v>5656301</v>
      </c>
    </row>
    <row r="8" spans="1:16" ht="22.5" customHeight="1" x14ac:dyDescent="0.25">
      <c r="A8" s="43"/>
      <c r="B8" s="18" t="s">
        <v>14</v>
      </c>
      <c r="C8" s="12">
        <v>176739</v>
      </c>
      <c r="D8" s="12">
        <v>144133</v>
      </c>
      <c r="E8" s="12">
        <v>115967</v>
      </c>
      <c r="F8" s="12">
        <v>69959</v>
      </c>
      <c r="G8" s="12">
        <v>41120</v>
      </c>
      <c r="H8" s="12">
        <v>63805</v>
      </c>
      <c r="I8" s="12">
        <v>76628</v>
      </c>
      <c r="J8" s="12">
        <v>75774</v>
      </c>
      <c r="K8" s="12">
        <v>49485</v>
      </c>
      <c r="L8" s="12">
        <v>77129</v>
      </c>
      <c r="M8" s="12">
        <v>113961</v>
      </c>
      <c r="N8" s="12">
        <v>80612</v>
      </c>
    </row>
    <row r="9" spans="1:16" ht="22.5" customHeight="1" x14ac:dyDescent="0.25">
      <c r="A9" s="43"/>
      <c r="B9" s="18" t="s">
        <v>23</v>
      </c>
      <c r="C9" s="12">
        <v>13473</v>
      </c>
      <c r="D9" s="12">
        <v>12164</v>
      </c>
      <c r="E9" s="12">
        <v>11487</v>
      </c>
      <c r="F9" s="12">
        <v>4842</v>
      </c>
      <c r="G9" s="12">
        <v>2008</v>
      </c>
      <c r="H9" s="12">
        <v>2032</v>
      </c>
      <c r="I9" s="12">
        <v>1740</v>
      </c>
      <c r="J9" s="12">
        <v>2077</v>
      </c>
      <c r="K9" s="12">
        <v>1934</v>
      </c>
      <c r="L9" s="12">
        <v>3203</v>
      </c>
      <c r="M9" s="12">
        <v>10391</v>
      </c>
      <c r="N9" s="12">
        <v>13251</v>
      </c>
    </row>
    <row r="10" spans="1:16" ht="22.5" customHeight="1" x14ac:dyDescent="0.25">
      <c r="A10" s="43"/>
      <c r="B10" s="45" t="s">
        <v>17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1:16" ht="22.5" customHeight="1" x14ac:dyDescent="0.25">
      <c r="A11" s="43"/>
      <c r="B11" s="19"/>
      <c r="C11" s="12">
        <v>921</v>
      </c>
      <c r="D11" s="12">
        <v>972</v>
      </c>
      <c r="E11" s="12">
        <v>884</v>
      </c>
      <c r="F11" s="12">
        <v>895</v>
      </c>
      <c r="G11" s="12">
        <v>891</v>
      </c>
      <c r="H11" s="12">
        <v>850</v>
      </c>
      <c r="I11" s="12">
        <v>854</v>
      </c>
      <c r="J11" s="12">
        <v>602</v>
      </c>
      <c r="K11" s="12">
        <v>1326</v>
      </c>
      <c r="L11" s="12">
        <v>891</v>
      </c>
      <c r="M11" s="12">
        <v>910</v>
      </c>
      <c r="N11" s="12">
        <v>917</v>
      </c>
    </row>
    <row r="12" spans="1:16" s="25" customFormat="1" ht="30.75" customHeight="1" x14ac:dyDescent="0.25">
      <c r="A12" s="44"/>
      <c r="B12" s="20" t="s">
        <v>15</v>
      </c>
      <c r="C12" s="13">
        <f t="shared" ref="C12:N12" si="0">SUM(C5:C9,C11)</f>
        <v>82700550</v>
      </c>
      <c r="D12" s="13">
        <f t="shared" si="0"/>
        <v>70982407</v>
      </c>
      <c r="E12" s="13">
        <f t="shared" si="0"/>
        <v>74624274</v>
      </c>
      <c r="F12" s="13">
        <f t="shared" si="0"/>
        <v>63227315</v>
      </c>
      <c r="G12" s="13">
        <f>SUM(G5:G9,G11)</f>
        <v>59309802</v>
      </c>
      <c r="H12" s="13">
        <f t="shared" si="0"/>
        <v>54442370</v>
      </c>
      <c r="I12" s="13">
        <f t="shared" si="0"/>
        <v>56333428</v>
      </c>
      <c r="J12" s="13">
        <f t="shared" si="0"/>
        <v>57267020</v>
      </c>
      <c r="K12" s="13">
        <f t="shared" si="0"/>
        <v>57527917</v>
      </c>
      <c r="L12" s="13">
        <f t="shared" si="0"/>
        <v>63497293</v>
      </c>
      <c r="M12" s="13">
        <f t="shared" si="0"/>
        <v>67412154</v>
      </c>
      <c r="N12" s="13">
        <f t="shared" si="0"/>
        <v>69775739</v>
      </c>
      <c r="P12" s="14"/>
    </row>
    <row r="13" spans="1:16" ht="22.5" customHeight="1" x14ac:dyDescent="0.25">
      <c r="A13" s="42" t="s">
        <v>40</v>
      </c>
      <c r="B13" s="45" t="s">
        <v>16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</row>
    <row r="14" spans="1:16" ht="22.5" customHeight="1" x14ac:dyDescent="0.25">
      <c r="A14" s="43"/>
      <c r="B14" s="12" t="s">
        <v>21</v>
      </c>
      <c r="C14" s="12">
        <v>8786</v>
      </c>
      <c r="D14" s="12">
        <v>8395</v>
      </c>
      <c r="E14" s="12">
        <v>9559</v>
      </c>
      <c r="F14" s="12">
        <v>981231</v>
      </c>
      <c r="G14" s="12">
        <v>1781077</v>
      </c>
      <c r="H14" s="12">
        <v>2321458</v>
      </c>
      <c r="I14" s="12">
        <v>2458099</v>
      </c>
      <c r="J14" s="12">
        <v>2771699</v>
      </c>
      <c r="K14" s="12">
        <v>2774390</v>
      </c>
      <c r="L14" s="12">
        <v>2677732</v>
      </c>
      <c r="M14" s="12">
        <v>3326089</v>
      </c>
      <c r="N14" s="12">
        <v>3423901</v>
      </c>
    </row>
    <row r="15" spans="1:16" ht="22.5" customHeight="1" x14ac:dyDescent="0.25">
      <c r="A15" s="43"/>
      <c r="B15" s="18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1523</v>
      </c>
      <c r="H15" s="12">
        <v>1980269</v>
      </c>
      <c r="I15" s="12">
        <v>3162144</v>
      </c>
      <c r="J15" s="12">
        <v>3126309</v>
      </c>
      <c r="K15" s="12">
        <v>1438254</v>
      </c>
      <c r="L15" s="12">
        <v>3212785</v>
      </c>
      <c r="M15" s="12">
        <v>3419489</v>
      </c>
      <c r="N15" s="12">
        <v>3400648</v>
      </c>
    </row>
    <row r="16" spans="1:16" ht="22.5" customHeight="1" x14ac:dyDescent="0.25">
      <c r="A16" s="43"/>
      <c r="B16" s="18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6" ht="22.5" customHeight="1" x14ac:dyDescent="0.25">
      <c r="A17" s="43"/>
      <c r="B17" s="18" t="s">
        <v>23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6" ht="22.5" customHeight="1" x14ac:dyDescent="0.25">
      <c r="A18" s="43"/>
      <c r="B18" s="45" t="s">
        <v>17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19" spans="1:16" ht="22.5" customHeight="1" x14ac:dyDescent="0.25">
      <c r="A19" s="43"/>
      <c r="B19" s="1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6" s="25" customFormat="1" ht="30.75" customHeight="1" x14ac:dyDescent="0.25">
      <c r="A20" s="44"/>
      <c r="B20" s="20" t="s">
        <v>15</v>
      </c>
      <c r="C20" s="13">
        <f>SUM(C14:C17,C19)</f>
        <v>8786</v>
      </c>
      <c r="D20" s="13">
        <f t="shared" ref="D20:N20" si="1">SUM(D14:D17,D19)</f>
        <v>8395</v>
      </c>
      <c r="E20" s="13">
        <f t="shared" si="1"/>
        <v>9559</v>
      </c>
      <c r="F20" s="13">
        <f t="shared" si="1"/>
        <v>981231</v>
      </c>
      <c r="G20" s="13">
        <f>SUM(G14:G17,G19)</f>
        <v>1782600</v>
      </c>
      <c r="H20" s="13">
        <f t="shared" si="1"/>
        <v>4301727</v>
      </c>
      <c r="I20" s="13">
        <f>SUM(I14:I17,I19)</f>
        <v>5620243</v>
      </c>
      <c r="J20" s="13">
        <f>SUM(J14:J17,J19)</f>
        <v>5898008</v>
      </c>
      <c r="K20" s="13">
        <f>SUM(K14:K17,K19)</f>
        <v>4212644</v>
      </c>
      <c r="L20" s="13">
        <f>SUM(L14:L17,L19)</f>
        <v>5890517</v>
      </c>
      <c r="M20" s="13">
        <f t="shared" si="1"/>
        <v>6745578</v>
      </c>
      <c r="N20" s="13">
        <f t="shared" si="1"/>
        <v>6824549</v>
      </c>
      <c r="P20" s="14"/>
    </row>
    <row r="21" spans="1:16" ht="22.5" customHeight="1" x14ac:dyDescent="0.25">
      <c r="A21" s="42" t="s">
        <v>41</v>
      </c>
      <c r="B21" s="45" t="s">
        <v>16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</row>
    <row r="22" spans="1:16" ht="22.5" customHeight="1" x14ac:dyDescent="0.25">
      <c r="A22" s="43"/>
      <c r="B22" s="12" t="s">
        <v>21</v>
      </c>
      <c r="C22" s="12">
        <v>3319434</v>
      </c>
      <c r="D22" s="12">
        <v>2422982</v>
      </c>
      <c r="E22" s="12">
        <v>2236011</v>
      </c>
      <c r="F22" s="12">
        <v>3270479</v>
      </c>
      <c r="G22" s="12">
        <v>3689920</v>
      </c>
      <c r="H22" s="12">
        <v>3752237</v>
      </c>
      <c r="I22" s="12">
        <v>3732205</v>
      </c>
      <c r="J22" s="12">
        <v>2077096</v>
      </c>
      <c r="K22" s="12">
        <v>1406532</v>
      </c>
      <c r="L22" s="12">
        <v>2244266</v>
      </c>
      <c r="M22" s="12">
        <v>1846618</v>
      </c>
      <c r="N22" s="12">
        <v>2997362</v>
      </c>
    </row>
    <row r="23" spans="1:16" ht="22.5" customHeight="1" x14ac:dyDescent="0.25">
      <c r="A23" s="43"/>
      <c r="B23" s="18" t="s">
        <v>22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6" ht="22.5" customHeight="1" x14ac:dyDescent="0.25">
      <c r="A24" s="43"/>
      <c r="B24" s="18" t="s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6" ht="22.5" customHeight="1" x14ac:dyDescent="0.25">
      <c r="A25" s="43"/>
      <c r="B25" s="18" t="s">
        <v>23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6" ht="22.5" customHeight="1" x14ac:dyDescent="0.25">
      <c r="A26" s="43"/>
      <c r="B26" s="45" t="s">
        <v>17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6" ht="22.5" customHeight="1" x14ac:dyDescent="0.25">
      <c r="A27" s="43"/>
      <c r="B27" s="1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6" s="25" customFormat="1" ht="30.75" customHeight="1" x14ac:dyDescent="0.25">
      <c r="A28" s="44"/>
      <c r="B28" s="20" t="s">
        <v>15</v>
      </c>
      <c r="C28" s="13">
        <f>SUM(C22:C25,C27)</f>
        <v>3319434</v>
      </c>
      <c r="D28" s="13">
        <f>SUM(D22:D25,D27)</f>
        <v>2422982</v>
      </c>
      <c r="E28" s="13">
        <f t="shared" ref="E28:N28" si="2">SUM(E22:E25,E27)</f>
        <v>2236011</v>
      </c>
      <c r="F28" s="13">
        <f t="shared" si="2"/>
        <v>3270479</v>
      </c>
      <c r="G28" s="13">
        <f>SUM(G22:G25,G27)</f>
        <v>3689920</v>
      </c>
      <c r="H28" s="13">
        <f t="shared" si="2"/>
        <v>3752237</v>
      </c>
      <c r="I28" s="13">
        <f>SUM(I22:I25,I27)</f>
        <v>3732205</v>
      </c>
      <c r="J28" s="13">
        <f>SUM(J22:J25,J27)</f>
        <v>2077096</v>
      </c>
      <c r="K28" s="13">
        <f t="shared" si="2"/>
        <v>1406532</v>
      </c>
      <c r="L28" s="13">
        <f t="shared" si="2"/>
        <v>2244266</v>
      </c>
      <c r="M28" s="13">
        <f t="shared" si="2"/>
        <v>1846618</v>
      </c>
      <c r="N28" s="13">
        <f t="shared" si="2"/>
        <v>2997362</v>
      </c>
      <c r="P28" s="14"/>
    </row>
    <row r="29" spans="1:16" ht="22.5" customHeight="1" x14ac:dyDescent="0.25">
      <c r="A29" s="42" t="s">
        <v>39</v>
      </c>
      <c r="B29" s="45" t="s">
        <v>16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</row>
    <row r="30" spans="1:16" ht="22.5" customHeight="1" x14ac:dyDescent="0.25">
      <c r="A30" s="43"/>
      <c r="B30" s="12" t="s">
        <v>21</v>
      </c>
      <c r="C30" s="12">
        <v>608211</v>
      </c>
      <c r="D30" s="12">
        <v>549860</v>
      </c>
      <c r="E30" s="12">
        <v>523885</v>
      </c>
      <c r="F30" s="12">
        <v>384157</v>
      </c>
      <c r="G30" s="12">
        <v>358050</v>
      </c>
      <c r="H30" s="12">
        <v>335106</v>
      </c>
      <c r="I30" s="12">
        <v>384306</v>
      </c>
      <c r="J30" s="12">
        <v>366343</v>
      </c>
      <c r="K30" s="12">
        <v>362668</v>
      </c>
      <c r="L30" s="12">
        <v>468064</v>
      </c>
      <c r="M30" s="12">
        <v>503945</v>
      </c>
      <c r="N30" s="12">
        <v>578515</v>
      </c>
    </row>
    <row r="31" spans="1:16" ht="22.5" customHeight="1" x14ac:dyDescent="0.25">
      <c r="A31" s="43"/>
      <c r="B31" s="18" t="s">
        <v>22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6" ht="22.5" customHeight="1" x14ac:dyDescent="0.25">
      <c r="A32" s="43"/>
      <c r="B32" s="18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6" ht="22.5" customHeight="1" x14ac:dyDescent="0.25">
      <c r="A33" s="43"/>
      <c r="B33" s="18" t="s">
        <v>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6" ht="22.5" customHeight="1" x14ac:dyDescent="0.25">
      <c r="A34" s="43"/>
      <c r="B34" s="45" t="s">
        <v>17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</row>
    <row r="35" spans="1:16" ht="22.5" customHeight="1" x14ac:dyDescent="0.25">
      <c r="A35" s="43"/>
      <c r="B35" s="1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6" s="25" customFormat="1" ht="30.75" customHeight="1" x14ac:dyDescent="0.25">
      <c r="A36" s="44"/>
      <c r="B36" s="20" t="s">
        <v>15</v>
      </c>
      <c r="C36" s="13">
        <f>SUM(C30:C33,C35)</f>
        <v>608211</v>
      </c>
      <c r="D36" s="13">
        <f>SUM(D30:D33,D35)</f>
        <v>549860</v>
      </c>
      <c r="E36" s="13">
        <f t="shared" ref="E36:N36" si="3">SUM(E30:E33,E35)</f>
        <v>523885</v>
      </c>
      <c r="F36" s="13">
        <f t="shared" si="3"/>
        <v>384157</v>
      </c>
      <c r="G36" s="13">
        <f>SUM(G30:G33,G35)</f>
        <v>358050</v>
      </c>
      <c r="H36" s="13">
        <f t="shared" si="3"/>
        <v>335106</v>
      </c>
      <c r="I36" s="13">
        <f>SUM(I30:I33,I35)</f>
        <v>384306</v>
      </c>
      <c r="J36" s="13">
        <f>SUM(J30:J33,J35)</f>
        <v>366343</v>
      </c>
      <c r="K36" s="13">
        <f>SUM(K30:K33,K35)</f>
        <v>362668</v>
      </c>
      <c r="L36" s="13">
        <f t="shared" si="3"/>
        <v>468064</v>
      </c>
      <c r="M36" s="13">
        <f t="shared" si="3"/>
        <v>503945</v>
      </c>
      <c r="N36" s="13">
        <f t="shared" si="3"/>
        <v>578515</v>
      </c>
      <c r="P36" s="14"/>
    </row>
    <row r="37" spans="1:16" ht="22.5" customHeight="1" x14ac:dyDescent="0.25">
      <c r="A37" s="42" t="s">
        <v>33</v>
      </c>
      <c r="B37" s="45" t="s">
        <v>16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</row>
    <row r="38" spans="1:16" ht="22.5" customHeight="1" x14ac:dyDescent="0.25">
      <c r="A38" s="43"/>
      <c r="B38" s="12" t="s">
        <v>21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6" ht="22.5" customHeight="1" x14ac:dyDescent="0.25">
      <c r="A39" s="43"/>
      <c r="B39" s="18" t="s">
        <v>22</v>
      </c>
      <c r="C39" s="12">
        <v>0</v>
      </c>
      <c r="D39" s="12">
        <v>0</v>
      </c>
      <c r="E39" s="12">
        <v>0</v>
      </c>
      <c r="F39" s="12">
        <v>111</v>
      </c>
      <c r="G39" s="12">
        <v>3469</v>
      </c>
      <c r="H39" s="12">
        <v>0</v>
      </c>
      <c r="I39" s="12">
        <v>0</v>
      </c>
      <c r="J39" s="12">
        <v>312</v>
      </c>
      <c r="K39" s="12">
        <v>0</v>
      </c>
      <c r="L39" s="12">
        <v>156</v>
      </c>
      <c r="M39" s="12">
        <v>0</v>
      </c>
      <c r="N39" s="12">
        <v>0</v>
      </c>
    </row>
    <row r="40" spans="1:16" ht="22.5" customHeight="1" x14ac:dyDescent="0.25">
      <c r="A40" s="43"/>
      <c r="B40" s="18" t="s">
        <v>14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6" ht="22.5" customHeight="1" x14ac:dyDescent="0.25">
      <c r="A41" s="43"/>
      <c r="B41" s="18" t="s">
        <v>23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6" ht="22.5" customHeight="1" x14ac:dyDescent="0.25">
      <c r="A42" s="43"/>
      <c r="B42" s="45" t="s">
        <v>17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</row>
    <row r="43" spans="1:16" ht="22.5" customHeight="1" x14ac:dyDescent="0.25">
      <c r="A43" s="43"/>
      <c r="B43" s="1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6" s="25" customFormat="1" ht="30.75" customHeight="1" x14ac:dyDescent="0.25">
      <c r="A44" s="44"/>
      <c r="B44" s="20" t="s">
        <v>15</v>
      </c>
      <c r="C44" s="13">
        <f>SUM(C38:C41,C43)</f>
        <v>0</v>
      </c>
      <c r="D44" s="13">
        <f t="shared" ref="D44:N44" si="4">SUM(D38:D41,D43)</f>
        <v>0</v>
      </c>
      <c r="E44" s="13">
        <f t="shared" si="4"/>
        <v>0</v>
      </c>
      <c r="F44" s="13">
        <f t="shared" si="4"/>
        <v>111</v>
      </c>
      <c r="G44" s="13">
        <f>SUM(G38:G41,G43)</f>
        <v>3469</v>
      </c>
      <c r="H44" s="13">
        <f t="shared" si="4"/>
        <v>0</v>
      </c>
      <c r="I44" s="13">
        <f t="shared" si="4"/>
        <v>0</v>
      </c>
      <c r="J44" s="13">
        <f t="shared" si="4"/>
        <v>312</v>
      </c>
      <c r="K44" s="13">
        <f t="shared" si="4"/>
        <v>0</v>
      </c>
      <c r="L44" s="13">
        <f t="shared" si="4"/>
        <v>156</v>
      </c>
      <c r="M44" s="13">
        <f t="shared" si="4"/>
        <v>0</v>
      </c>
      <c r="N44" s="13">
        <f t="shared" si="4"/>
        <v>0</v>
      </c>
      <c r="P44" s="14"/>
    </row>
    <row r="45" spans="1:16" ht="22.5" customHeight="1" x14ac:dyDescent="0.25">
      <c r="A45" s="42" t="s">
        <v>34</v>
      </c>
      <c r="B45" s="45" t="s">
        <v>16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  <row r="46" spans="1:16" ht="22.5" customHeight="1" x14ac:dyDescent="0.25">
      <c r="A46" s="43"/>
      <c r="B46" s="12" t="s">
        <v>21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6" ht="22.5" customHeight="1" x14ac:dyDescent="0.25">
      <c r="A47" s="43"/>
      <c r="B47" s="18" t="s">
        <v>22</v>
      </c>
      <c r="C47" s="12">
        <v>1694545</v>
      </c>
      <c r="D47" s="12">
        <v>923776</v>
      </c>
      <c r="E47" s="12">
        <v>957551</v>
      </c>
      <c r="F47" s="12">
        <v>1119288</v>
      </c>
      <c r="G47" s="12">
        <v>1507994</v>
      </c>
      <c r="H47" s="12">
        <v>1526522</v>
      </c>
      <c r="I47" s="12">
        <v>1471706</v>
      </c>
      <c r="J47" s="12">
        <v>1220300</v>
      </c>
      <c r="K47" s="12">
        <v>1443676</v>
      </c>
      <c r="L47" s="12">
        <v>1609435</v>
      </c>
      <c r="M47" s="12">
        <v>1444439</v>
      </c>
      <c r="N47" s="12">
        <v>1198635</v>
      </c>
    </row>
    <row r="48" spans="1:16" ht="22.5" customHeight="1" x14ac:dyDescent="0.25">
      <c r="A48" s="43"/>
      <c r="B48" s="18" t="s">
        <v>14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22.5" customHeight="1" x14ac:dyDescent="0.25">
      <c r="A49" s="43"/>
      <c r="B49" s="18" t="s">
        <v>23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4" ht="22.5" customHeight="1" x14ac:dyDescent="0.25">
      <c r="A50" s="43"/>
      <c r="B50" s="45" t="s">
        <v>17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7"/>
    </row>
    <row r="51" spans="1:14" ht="22.5" customHeight="1" x14ac:dyDescent="0.25">
      <c r="A51" s="43"/>
      <c r="B51" s="1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30.75" customHeight="1" x14ac:dyDescent="0.25">
      <c r="A52" s="44"/>
      <c r="B52" s="20" t="s">
        <v>15</v>
      </c>
      <c r="C52" s="13">
        <f>SUM(C46:C49,C51)</f>
        <v>1694545</v>
      </c>
      <c r="D52" s="13">
        <f t="shared" ref="D52:N52" si="5">SUM(D46:D49,D51)</f>
        <v>923776</v>
      </c>
      <c r="E52" s="13">
        <f t="shared" si="5"/>
        <v>957551</v>
      </c>
      <c r="F52" s="13">
        <f t="shared" si="5"/>
        <v>1119288</v>
      </c>
      <c r="G52" s="13">
        <f>SUM(G46:G49,G51)</f>
        <v>1507994</v>
      </c>
      <c r="H52" s="13">
        <f t="shared" si="5"/>
        <v>1526522</v>
      </c>
      <c r="I52" s="13">
        <f t="shared" si="5"/>
        <v>1471706</v>
      </c>
      <c r="J52" s="13">
        <f t="shared" si="5"/>
        <v>1220300</v>
      </c>
      <c r="K52" s="13">
        <f t="shared" si="5"/>
        <v>1443676</v>
      </c>
      <c r="L52" s="13">
        <f>SUM(L46:L49,L51)</f>
        <v>1609435</v>
      </c>
      <c r="M52" s="13">
        <f t="shared" si="5"/>
        <v>1444439</v>
      </c>
      <c r="N52" s="13">
        <f t="shared" si="5"/>
        <v>1198635</v>
      </c>
    </row>
    <row r="53" spans="1:14" ht="22.5" customHeight="1" x14ac:dyDescent="0.25">
      <c r="A53" s="40" t="s">
        <v>15</v>
      </c>
      <c r="B53" s="41"/>
      <c r="C53" s="13">
        <f t="shared" ref="C53:N53" si="6">SUM(C12,C20,C28,C36,C44,C52)</f>
        <v>88331526</v>
      </c>
      <c r="D53" s="13">
        <f t="shared" si="6"/>
        <v>74887420</v>
      </c>
      <c r="E53" s="13">
        <f t="shared" si="6"/>
        <v>78351280</v>
      </c>
      <c r="F53" s="13">
        <f t="shared" si="6"/>
        <v>68982581</v>
      </c>
      <c r="G53" s="13">
        <f t="shared" si="6"/>
        <v>66651835</v>
      </c>
      <c r="H53" s="13">
        <f t="shared" si="6"/>
        <v>64357962</v>
      </c>
      <c r="I53" s="13">
        <f t="shared" si="6"/>
        <v>67541888</v>
      </c>
      <c r="J53" s="13">
        <f t="shared" si="6"/>
        <v>66829079</v>
      </c>
      <c r="K53" s="13">
        <f t="shared" si="6"/>
        <v>64953437</v>
      </c>
      <c r="L53" s="13">
        <f t="shared" si="6"/>
        <v>73709731</v>
      </c>
      <c r="M53" s="13">
        <f t="shared" si="6"/>
        <v>77952734</v>
      </c>
      <c r="N53" s="13">
        <f t="shared" si="6"/>
        <v>81374800</v>
      </c>
    </row>
    <row r="56" spans="1:14" x14ac:dyDescent="0.25">
      <c r="I56" s="21"/>
      <c r="J56" s="21"/>
    </row>
    <row r="57" spans="1:14" x14ac:dyDescent="0.25">
      <c r="I57" s="21"/>
      <c r="J57" s="21"/>
    </row>
    <row r="60" spans="1:14" x14ac:dyDescent="0.25">
      <c r="I60" s="21"/>
    </row>
    <row r="62" spans="1:14" x14ac:dyDescent="0.25">
      <c r="I62" s="22"/>
      <c r="J62" s="23"/>
    </row>
  </sheetData>
  <mergeCells count="20">
    <mergeCell ref="A53:B53"/>
    <mergeCell ref="A37:A44"/>
    <mergeCell ref="B37:N37"/>
    <mergeCell ref="B42:N42"/>
    <mergeCell ref="A45:A52"/>
    <mergeCell ref="B45:N45"/>
    <mergeCell ref="B50:N50"/>
    <mergeCell ref="A21:A28"/>
    <mergeCell ref="B21:N21"/>
    <mergeCell ref="B26:N26"/>
    <mergeCell ref="A29:A36"/>
    <mergeCell ref="B29:N29"/>
    <mergeCell ref="B34:N34"/>
    <mergeCell ref="A2:N2"/>
    <mergeCell ref="A4:A12"/>
    <mergeCell ref="B4:N4"/>
    <mergeCell ref="B10:N10"/>
    <mergeCell ref="A13:A20"/>
    <mergeCell ref="B13:N13"/>
    <mergeCell ref="B18:N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tabSelected="1" topLeftCell="A28" zoomScale="70" zoomScaleNormal="70" workbookViewId="0">
      <selection activeCell="N12" sqref="N12"/>
    </sheetView>
  </sheetViews>
  <sheetFormatPr defaultColWidth="9.140625" defaultRowHeight="15" x14ac:dyDescent="0.25"/>
  <cols>
    <col min="1" max="1" width="19.5703125" style="14" customWidth="1"/>
    <col min="2" max="2" width="18.140625" style="14" customWidth="1"/>
    <col min="3" max="14" width="18.42578125" style="14" customWidth="1"/>
    <col min="15" max="15" width="9.140625" style="14"/>
    <col min="16" max="16" width="11.5703125" style="14" customWidth="1"/>
    <col min="17" max="16384" width="9.140625" style="14"/>
  </cols>
  <sheetData>
    <row r="2" spans="1:16" ht="42.75" customHeight="1" x14ac:dyDescent="0.25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6" s="17" customFormat="1" ht="33" customHeight="1" x14ac:dyDescent="0.25">
      <c r="A3" s="15" t="s">
        <v>0</v>
      </c>
      <c r="B3" s="16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</row>
    <row r="4" spans="1:16" ht="22.5" customHeight="1" x14ac:dyDescent="0.25">
      <c r="A4" s="42" t="s">
        <v>42</v>
      </c>
      <c r="B4" s="45" t="s">
        <v>16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6" ht="22.5" customHeight="1" x14ac:dyDescent="0.25">
      <c r="A5" s="43"/>
      <c r="B5" s="12" t="s">
        <v>30</v>
      </c>
      <c r="C5" s="12">
        <v>1427119</v>
      </c>
      <c r="D5" s="12">
        <v>1331544</v>
      </c>
      <c r="E5" s="12">
        <v>1387648</v>
      </c>
      <c r="F5" s="12">
        <v>881880</v>
      </c>
      <c r="G5" s="12">
        <v>1035709</v>
      </c>
      <c r="H5" s="12">
        <v>731176</v>
      </c>
      <c r="I5" s="12">
        <v>986651</v>
      </c>
      <c r="J5" s="12">
        <v>942468</v>
      </c>
      <c r="K5" s="12">
        <v>941347</v>
      </c>
      <c r="L5" s="12">
        <v>1160522</v>
      </c>
      <c r="M5" s="12">
        <v>1084716</v>
      </c>
      <c r="N5" s="12">
        <v>1274790</v>
      </c>
    </row>
    <row r="6" spans="1:16" ht="22.5" customHeight="1" x14ac:dyDescent="0.25">
      <c r="A6" s="43"/>
      <c r="B6" s="12" t="s">
        <v>21</v>
      </c>
      <c r="C6" s="12">
        <v>61687576</v>
      </c>
      <c r="D6" s="12">
        <v>55735139</v>
      </c>
      <c r="E6" s="12">
        <v>58820156</v>
      </c>
      <c r="F6" s="12">
        <v>47120392</v>
      </c>
      <c r="G6" s="12">
        <v>49991146</v>
      </c>
      <c r="H6" s="12">
        <v>47552348</v>
      </c>
      <c r="I6" s="12">
        <v>48034113</v>
      </c>
      <c r="J6" s="12">
        <v>49128788</v>
      </c>
      <c r="K6" s="12">
        <v>43796186</v>
      </c>
      <c r="L6" s="12">
        <v>50007744</v>
      </c>
      <c r="M6" s="12">
        <v>55504357</v>
      </c>
      <c r="N6" s="12">
        <v>60332096</v>
      </c>
    </row>
    <row r="7" spans="1:16" ht="22.5" customHeight="1" x14ac:dyDescent="0.25">
      <c r="A7" s="43"/>
      <c r="B7" s="18" t="s">
        <v>22</v>
      </c>
      <c r="C7" s="12">
        <v>6430583</v>
      </c>
      <c r="D7" s="12">
        <v>6332797</v>
      </c>
      <c r="E7" s="12">
        <v>5639368</v>
      </c>
      <c r="F7" s="12">
        <v>3656171</v>
      </c>
      <c r="G7" s="12">
        <v>3948226</v>
      </c>
      <c r="H7" s="12">
        <v>3604918</v>
      </c>
      <c r="I7" s="12">
        <v>4555997</v>
      </c>
      <c r="J7" s="12">
        <v>4424562</v>
      </c>
      <c r="K7" s="12">
        <v>4183234</v>
      </c>
      <c r="L7" s="12">
        <v>4859953</v>
      </c>
      <c r="M7" s="12">
        <v>5636490</v>
      </c>
      <c r="N7" s="12">
        <v>6533408</v>
      </c>
    </row>
    <row r="8" spans="1:16" ht="22.5" customHeight="1" x14ac:dyDescent="0.25">
      <c r="A8" s="43"/>
      <c r="B8" s="18" t="s">
        <v>14</v>
      </c>
      <c r="C8" s="12">
        <v>94013</v>
      </c>
      <c r="D8" s="12">
        <v>93476</v>
      </c>
      <c r="E8" s="12">
        <v>85107</v>
      </c>
      <c r="F8" s="12">
        <v>111671</v>
      </c>
      <c r="G8" s="12">
        <v>161659</v>
      </c>
      <c r="H8" s="12">
        <v>166324</v>
      </c>
      <c r="I8" s="12">
        <v>144919</v>
      </c>
      <c r="J8" s="12">
        <v>146737</v>
      </c>
      <c r="K8" s="12">
        <v>131723</v>
      </c>
      <c r="L8" s="12">
        <v>154720</v>
      </c>
      <c r="M8" s="12">
        <v>124082</v>
      </c>
      <c r="N8" s="12">
        <v>149123</v>
      </c>
    </row>
    <row r="9" spans="1:16" ht="22.5" customHeight="1" x14ac:dyDescent="0.25">
      <c r="A9" s="43"/>
      <c r="B9" s="18" t="s">
        <v>23</v>
      </c>
      <c r="C9" s="12">
        <v>14404</v>
      </c>
      <c r="D9" s="12">
        <v>14840</v>
      </c>
      <c r="E9" s="12">
        <v>11983</v>
      </c>
      <c r="F9" s="12">
        <v>7328</v>
      </c>
      <c r="G9" s="12">
        <v>3536</v>
      </c>
      <c r="H9" s="12">
        <v>3849</v>
      </c>
      <c r="I9" s="12">
        <v>4561</v>
      </c>
      <c r="J9" s="12">
        <v>2758</v>
      </c>
      <c r="K9" s="12">
        <v>3809</v>
      </c>
      <c r="L9" s="12">
        <v>8358</v>
      </c>
      <c r="M9" s="12">
        <v>16328</v>
      </c>
      <c r="N9" s="12">
        <v>17593</v>
      </c>
    </row>
    <row r="10" spans="1:16" ht="22.5" customHeight="1" x14ac:dyDescent="0.25">
      <c r="A10" s="43"/>
      <c r="B10" s="45" t="s">
        <v>17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1:16" ht="22.5" customHeight="1" x14ac:dyDescent="0.25">
      <c r="A11" s="43"/>
      <c r="B11" s="19"/>
      <c r="C11" s="12">
        <v>929</v>
      </c>
      <c r="D11" s="12">
        <v>832</v>
      </c>
      <c r="E11" s="12">
        <v>852</v>
      </c>
      <c r="F11" s="12">
        <v>925</v>
      </c>
      <c r="G11" s="12">
        <v>992</v>
      </c>
      <c r="H11" s="12">
        <v>1071</v>
      </c>
      <c r="I11" s="12">
        <v>900.19999999999993</v>
      </c>
      <c r="J11" s="12">
        <v>1008</v>
      </c>
      <c r="K11" s="12">
        <v>935</v>
      </c>
      <c r="L11" s="12">
        <v>899</v>
      </c>
      <c r="M11" s="12">
        <v>1015</v>
      </c>
      <c r="N11" s="12">
        <v>947</v>
      </c>
    </row>
    <row r="12" spans="1:16" s="25" customFormat="1" ht="30.75" customHeight="1" x14ac:dyDescent="0.25">
      <c r="A12" s="44"/>
      <c r="B12" s="20" t="s">
        <v>15</v>
      </c>
      <c r="C12" s="13">
        <f t="shared" ref="C12:N12" si="0">SUM(C5:C9,C11)</f>
        <v>69654624</v>
      </c>
      <c r="D12" s="13">
        <f t="shared" si="0"/>
        <v>63508628</v>
      </c>
      <c r="E12" s="13">
        <f t="shared" si="0"/>
        <v>65945114</v>
      </c>
      <c r="F12" s="13">
        <f t="shared" si="0"/>
        <v>51778367</v>
      </c>
      <c r="G12" s="13">
        <f>SUM(G5:G9,G11)</f>
        <v>55141268</v>
      </c>
      <c r="H12" s="13">
        <f t="shared" si="0"/>
        <v>52059686</v>
      </c>
      <c r="I12" s="13">
        <f t="shared" si="0"/>
        <v>53727141.200000003</v>
      </c>
      <c r="J12" s="13">
        <f t="shared" si="0"/>
        <v>54646321</v>
      </c>
      <c r="K12" s="13">
        <f t="shared" si="0"/>
        <v>49057234</v>
      </c>
      <c r="L12" s="13">
        <f t="shared" si="0"/>
        <v>56192196</v>
      </c>
      <c r="M12" s="13">
        <f t="shared" si="0"/>
        <v>62366988</v>
      </c>
      <c r="N12" s="13">
        <f t="shared" si="0"/>
        <v>68307957</v>
      </c>
      <c r="P12" s="14"/>
    </row>
    <row r="13" spans="1:16" ht="22.5" customHeight="1" x14ac:dyDescent="0.25">
      <c r="A13" s="42" t="s">
        <v>40</v>
      </c>
      <c r="B13" s="45" t="s">
        <v>16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</row>
    <row r="14" spans="1:16" ht="22.5" customHeight="1" x14ac:dyDescent="0.25">
      <c r="A14" s="43"/>
      <c r="B14" s="12" t="s">
        <v>21</v>
      </c>
      <c r="C14" s="12">
        <v>2677904</v>
      </c>
      <c r="D14" s="12">
        <v>3050131</v>
      </c>
      <c r="E14" s="12">
        <v>3030470</v>
      </c>
      <c r="F14" s="12">
        <v>2558293</v>
      </c>
      <c r="G14" s="12">
        <v>2540098</v>
      </c>
      <c r="H14" s="12">
        <v>2209157</v>
      </c>
      <c r="I14" s="12">
        <v>1025328</v>
      </c>
      <c r="J14" s="12">
        <v>844106</v>
      </c>
      <c r="K14" s="12">
        <v>795275</v>
      </c>
      <c r="L14" s="12">
        <v>958124</v>
      </c>
      <c r="M14" s="12">
        <v>1191339</v>
      </c>
      <c r="N14" s="12">
        <v>1304019</v>
      </c>
    </row>
    <row r="15" spans="1:16" ht="22.5" customHeight="1" x14ac:dyDescent="0.25">
      <c r="A15" s="43"/>
      <c r="B15" s="18" t="s">
        <v>22</v>
      </c>
      <c r="C15" s="12">
        <v>3408174</v>
      </c>
      <c r="D15" s="12">
        <v>4034136</v>
      </c>
      <c r="E15" s="12">
        <v>3502775</v>
      </c>
      <c r="F15" s="12">
        <v>2883768</v>
      </c>
      <c r="G15" s="12">
        <v>3192234</v>
      </c>
      <c r="H15" s="12">
        <v>2350930</v>
      </c>
      <c r="I15" s="12">
        <v>1854036</v>
      </c>
      <c r="J15" s="12">
        <v>2095609</v>
      </c>
      <c r="K15" s="12">
        <v>2792443</v>
      </c>
      <c r="L15" s="12">
        <v>2582938</v>
      </c>
      <c r="M15" s="12">
        <v>2356550</v>
      </c>
      <c r="N15" s="12">
        <v>2577612</v>
      </c>
    </row>
    <row r="16" spans="1:16" ht="22.5" customHeight="1" x14ac:dyDescent="0.25">
      <c r="A16" s="43"/>
      <c r="B16" s="18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6" ht="22.5" customHeight="1" x14ac:dyDescent="0.25">
      <c r="A17" s="43"/>
      <c r="B17" s="18" t="s">
        <v>23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6" ht="22.5" customHeight="1" x14ac:dyDescent="0.25">
      <c r="A18" s="43"/>
      <c r="B18" s="45" t="s">
        <v>17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19" spans="1:16" ht="22.5" customHeight="1" x14ac:dyDescent="0.25">
      <c r="A19" s="43"/>
      <c r="B19" s="1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6" s="25" customFormat="1" ht="30.75" customHeight="1" x14ac:dyDescent="0.25">
      <c r="A20" s="44"/>
      <c r="B20" s="20" t="s">
        <v>15</v>
      </c>
      <c r="C20" s="13">
        <f>SUM(C14:C17,C19)</f>
        <v>6086078</v>
      </c>
      <c r="D20" s="13">
        <f t="shared" ref="D20:N20" si="1">SUM(D14:D17,D19)</f>
        <v>7084267</v>
      </c>
      <c r="E20" s="13">
        <f t="shared" si="1"/>
        <v>6533245</v>
      </c>
      <c r="F20" s="13">
        <f t="shared" si="1"/>
        <v>5442061</v>
      </c>
      <c r="G20" s="13">
        <f>SUM(G14:G17,G19)</f>
        <v>5732332</v>
      </c>
      <c r="H20" s="13">
        <f t="shared" si="1"/>
        <v>4560087</v>
      </c>
      <c r="I20" s="13">
        <f>SUM(I14:I17,I19)</f>
        <v>2879364</v>
      </c>
      <c r="J20" s="13">
        <f>SUM(J14:J17,J19)</f>
        <v>2939715</v>
      </c>
      <c r="K20" s="13">
        <f>SUM(K14:K17,K19)</f>
        <v>3587718</v>
      </c>
      <c r="L20" s="13">
        <f>SUM(L14:L17,L19)</f>
        <v>3541062</v>
      </c>
      <c r="M20" s="13">
        <f t="shared" si="1"/>
        <v>3547889</v>
      </c>
      <c r="N20" s="13">
        <f t="shared" si="1"/>
        <v>3881631</v>
      </c>
      <c r="P20" s="14"/>
    </row>
    <row r="21" spans="1:16" ht="22.5" customHeight="1" x14ac:dyDescent="0.25">
      <c r="A21" s="42" t="s">
        <v>41</v>
      </c>
      <c r="B21" s="45" t="s">
        <v>16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</row>
    <row r="22" spans="1:16" ht="22.5" customHeight="1" x14ac:dyDescent="0.25">
      <c r="A22" s="43"/>
      <c r="B22" s="12" t="s">
        <v>21</v>
      </c>
      <c r="C22" s="12">
        <v>3556782</v>
      </c>
      <c r="D22" s="12">
        <v>3193068</v>
      </c>
      <c r="E22" s="12">
        <v>2950718</v>
      </c>
      <c r="F22" s="12">
        <v>1573745</v>
      </c>
      <c r="G22" s="12">
        <v>1600374</v>
      </c>
      <c r="H22" s="12">
        <v>1444769</v>
      </c>
      <c r="I22" s="12">
        <v>2489126</v>
      </c>
      <c r="J22" s="12">
        <v>2070666</v>
      </c>
      <c r="K22" s="12">
        <v>1893609</v>
      </c>
      <c r="L22" s="12">
        <v>2890184</v>
      </c>
      <c r="M22" s="12">
        <v>3207942</v>
      </c>
      <c r="N22" s="12">
        <v>3516768</v>
      </c>
    </row>
    <row r="23" spans="1:16" ht="22.5" customHeight="1" x14ac:dyDescent="0.25">
      <c r="A23" s="43"/>
      <c r="B23" s="18" t="s">
        <v>22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6" ht="22.5" customHeight="1" x14ac:dyDescent="0.25">
      <c r="A24" s="43"/>
      <c r="B24" s="18" t="s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6" ht="22.5" customHeight="1" x14ac:dyDescent="0.25">
      <c r="A25" s="43"/>
      <c r="B25" s="18" t="s">
        <v>23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6" ht="22.5" customHeight="1" x14ac:dyDescent="0.25">
      <c r="A26" s="43"/>
      <c r="B26" s="45" t="s">
        <v>17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6" ht="22.5" customHeight="1" x14ac:dyDescent="0.25">
      <c r="A27" s="43"/>
      <c r="B27" s="1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6" s="25" customFormat="1" ht="30.75" customHeight="1" x14ac:dyDescent="0.25">
      <c r="A28" s="44"/>
      <c r="B28" s="20" t="s">
        <v>15</v>
      </c>
      <c r="C28" s="13">
        <f>SUM(C22:C25,C27)</f>
        <v>3556782</v>
      </c>
      <c r="D28" s="13">
        <f>SUM(D22:D25,D27)</f>
        <v>3193068</v>
      </c>
      <c r="E28" s="13">
        <f t="shared" ref="E28:N28" si="2">SUM(E22:E25,E27)</f>
        <v>2950718</v>
      </c>
      <c r="F28" s="13">
        <f t="shared" si="2"/>
        <v>1573745</v>
      </c>
      <c r="G28" s="13">
        <f>SUM(G22:G25,G27)</f>
        <v>1600374</v>
      </c>
      <c r="H28" s="13">
        <f t="shared" si="2"/>
        <v>1444769</v>
      </c>
      <c r="I28" s="13">
        <f>SUM(I22:I25,I27)</f>
        <v>2489126</v>
      </c>
      <c r="J28" s="13">
        <f>SUM(J22:J25,J27)</f>
        <v>2070666</v>
      </c>
      <c r="K28" s="13">
        <f t="shared" si="2"/>
        <v>1893609</v>
      </c>
      <c r="L28" s="13">
        <f t="shared" si="2"/>
        <v>2890184</v>
      </c>
      <c r="M28" s="13">
        <f t="shared" si="2"/>
        <v>3207942</v>
      </c>
      <c r="N28" s="13">
        <f t="shared" si="2"/>
        <v>3516768</v>
      </c>
      <c r="P28" s="14"/>
    </row>
    <row r="29" spans="1:16" ht="22.5" customHeight="1" x14ac:dyDescent="0.25">
      <c r="A29" s="42" t="s">
        <v>39</v>
      </c>
      <c r="B29" s="45" t="s">
        <v>16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</row>
    <row r="30" spans="1:16" ht="22.5" customHeight="1" x14ac:dyDescent="0.25">
      <c r="A30" s="43"/>
      <c r="B30" s="12" t="s">
        <v>21</v>
      </c>
      <c r="C30" s="12">
        <v>517522</v>
      </c>
      <c r="D30" s="12">
        <v>499101</v>
      </c>
      <c r="E30" s="12">
        <v>513544</v>
      </c>
      <c r="F30" s="12">
        <v>364690</v>
      </c>
      <c r="G30" s="12">
        <v>311592</v>
      </c>
      <c r="H30" s="12">
        <v>300342</v>
      </c>
      <c r="I30" s="12">
        <v>348460</v>
      </c>
      <c r="J30" s="12">
        <v>326388</v>
      </c>
      <c r="K30" s="12">
        <v>324658</v>
      </c>
      <c r="L30" s="12">
        <v>407792</v>
      </c>
      <c r="M30" s="12">
        <v>468513</v>
      </c>
      <c r="N30" s="12">
        <v>532026</v>
      </c>
    </row>
    <row r="31" spans="1:16" ht="22.5" customHeight="1" x14ac:dyDescent="0.25">
      <c r="A31" s="43"/>
      <c r="B31" s="18" t="s">
        <v>22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6" ht="22.5" customHeight="1" x14ac:dyDescent="0.25">
      <c r="A32" s="43"/>
      <c r="B32" s="18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6" ht="22.5" customHeight="1" x14ac:dyDescent="0.25">
      <c r="A33" s="43"/>
      <c r="B33" s="18" t="s">
        <v>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6" ht="22.5" customHeight="1" x14ac:dyDescent="0.25">
      <c r="A34" s="43"/>
      <c r="B34" s="45" t="s">
        <v>17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</row>
    <row r="35" spans="1:16" ht="22.5" customHeight="1" x14ac:dyDescent="0.25">
      <c r="A35" s="43"/>
      <c r="B35" s="1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6" s="25" customFormat="1" ht="30.75" customHeight="1" x14ac:dyDescent="0.25">
      <c r="A36" s="44"/>
      <c r="B36" s="20" t="s">
        <v>15</v>
      </c>
      <c r="C36" s="13">
        <f>SUM(C30:C33,C35)</f>
        <v>517522</v>
      </c>
      <c r="D36" s="13">
        <f>SUM(D30:D33,D35)</f>
        <v>499101</v>
      </c>
      <c r="E36" s="13">
        <f t="shared" ref="E36:N36" si="3">SUM(E30:E33,E35)</f>
        <v>513544</v>
      </c>
      <c r="F36" s="13">
        <f t="shared" si="3"/>
        <v>364690</v>
      </c>
      <c r="G36" s="13">
        <f>SUM(G30:G33,G35)</f>
        <v>311592</v>
      </c>
      <c r="H36" s="13">
        <f t="shared" si="3"/>
        <v>300342</v>
      </c>
      <c r="I36" s="13">
        <f>SUM(I30:I33,I35)</f>
        <v>348460</v>
      </c>
      <c r="J36" s="13">
        <f>SUM(J30:J33,J35)</f>
        <v>326388</v>
      </c>
      <c r="K36" s="13">
        <f>SUM(K30:K33,K35)</f>
        <v>324658</v>
      </c>
      <c r="L36" s="13">
        <f t="shared" si="3"/>
        <v>407792</v>
      </c>
      <c r="M36" s="13">
        <f t="shared" si="3"/>
        <v>468513</v>
      </c>
      <c r="N36" s="13">
        <f t="shared" si="3"/>
        <v>532026</v>
      </c>
      <c r="P36" s="14"/>
    </row>
    <row r="37" spans="1:16" ht="22.5" customHeight="1" x14ac:dyDescent="0.25">
      <c r="A37" s="42" t="s">
        <v>33</v>
      </c>
      <c r="B37" s="45" t="s">
        <v>16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</row>
    <row r="38" spans="1:16" ht="22.5" customHeight="1" x14ac:dyDescent="0.25">
      <c r="A38" s="43"/>
      <c r="B38" s="12" t="s">
        <v>21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6" ht="22.5" customHeight="1" x14ac:dyDescent="0.25">
      <c r="A39" s="43"/>
      <c r="B39" s="18" t="s">
        <v>22</v>
      </c>
      <c r="C39" s="12">
        <v>0</v>
      </c>
      <c r="D39" s="12">
        <v>392</v>
      </c>
      <c r="E39" s="12">
        <v>0</v>
      </c>
      <c r="F39" s="12">
        <v>188</v>
      </c>
      <c r="G39" s="12">
        <v>104</v>
      </c>
      <c r="H39" s="12">
        <v>0</v>
      </c>
      <c r="I39" s="12">
        <v>0</v>
      </c>
      <c r="J39" s="12">
        <v>0</v>
      </c>
      <c r="K39" s="12">
        <v>149</v>
      </c>
      <c r="L39" s="12">
        <v>0</v>
      </c>
      <c r="M39" s="12">
        <v>0</v>
      </c>
      <c r="N39" s="12">
        <v>0</v>
      </c>
    </row>
    <row r="40" spans="1:16" ht="22.5" customHeight="1" x14ac:dyDescent="0.25">
      <c r="A40" s="43"/>
      <c r="B40" s="18" t="s">
        <v>14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6" ht="22.5" customHeight="1" x14ac:dyDescent="0.25">
      <c r="A41" s="43"/>
      <c r="B41" s="18" t="s">
        <v>23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6" ht="22.5" customHeight="1" x14ac:dyDescent="0.25">
      <c r="A42" s="43"/>
      <c r="B42" s="45" t="s">
        <v>17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</row>
    <row r="43" spans="1:16" ht="22.5" customHeight="1" x14ac:dyDescent="0.25">
      <c r="A43" s="43"/>
      <c r="B43" s="1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6" s="25" customFormat="1" ht="30.75" customHeight="1" x14ac:dyDescent="0.25">
      <c r="A44" s="44"/>
      <c r="B44" s="20" t="s">
        <v>15</v>
      </c>
      <c r="C44" s="13">
        <f>SUM(C38:C41,C43)</f>
        <v>0</v>
      </c>
      <c r="D44" s="13">
        <f t="shared" ref="D44:N44" si="4">SUM(D38:D41,D43)</f>
        <v>392</v>
      </c>
      <c r="E44" s="13">
        <f t="shared" si="4"/>
        <v>0</v>
      </c>
      <c r="F44" s="13">
        <f t="shared" si="4"/>
        <v>188</v>
      </c>
      <c r="G44" s="13">
        <f>SUM(G38:G41,G43)</f>
        <v>104</v>
      </c>
      <c r="H44" s="13">
        <f t="shared" si="4"/>
        <v>0</v>
      </c>
      <c r="I44" s="13">
        <f t="shared" si="4"/>
        <v>0</v>
      </c>
      <c r="J44" s="13">
        <f t="shared" si="4"/>
        <v>0</v>
      </c>
      <c r="K44" s="13">
        <f t="shared" si="4"/>
        <v>149</v>
      </c>
      <c r="L44" s="13">
        <f t="shared" si="4"/>
        <v>0</v>
      </c>
      <c r="M44" s="13">
        <f t="shared" si="4"/>
        <v>0</v>
      </c>
      <c r="N44" s="13">
        <f t="shared" si="4"/>
        <v>0</v>
      </c>
      <c r="P44" s="14"/>
    </row>
    <row r="45" spans="1:16" ht="22.5" customHeight="1" x14ac:dyDescent="0.25">
      <c r="A45" s="42" t="s">
        <v>34</v>
      </c>
      <c r="B45" s="45" t="s">
        <v>16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  <row r="46" spans="1:16" ht="22.5" customHeight="1" x14ac:dyDescent="0.25">
      <c r="A46" s="43"/>
      <c r="B46" s="12" t="s">
        <v>21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6" ht="22.5" customHeight="1" x14ac:dyDescent="0.25">
      <c r="A47" s="43"/>
      <c r="B47" s="18" t="s">
        <v>22</v>
      </c>
      <c r="C47" s="12">
        <v>1199511</v>
      </c>
      <c r="D47" s="12">
        <v>1070466</v>
      </c>
      <c r="E47" s="12">
        <v>1167545</v>
      </c>
      <c r="F47" s="12">
        <v>1092579</v>
      </c>
      <c r="G47" s="12">
        <v>805591</v>
      </c>
      <c r="H47" s="12">
        <v>1432699</v>
      </c>
      <c r="I47" s="12">
        <v>1536796</v>
      </c>
      <c r="J47" s="12">
        <v>1469333</v>
      </c>
      <c r="K47" s="12">
        <v>1360923</v>
      </c>
      <c r="L47" s="12">
        <v>1242631</v>
      </c>
      <c r="M47" s="12">
        <v>1429428</v>
      </c>
      <c r="N47" s="12">
        <v>1498605</v>
      </c>
    </row>
    <row r="48" spans="1:16" ht="22.5" customHeight="1" x14ac:dyDescent="0.25">
      <c r="A48" s="43"/>
      <c r="B48" s="18" t="s">
        <v>14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22.5" customHeight="1" x14ac:dyDescent="0.25">
      <c r="A49" s="43"/>
      <c r="B49" s="18" t="s">
        <v>23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4" ht="22.5" customHeight="1" x14ac:dyDescent="0.25">
      <c r="A50" s="43"/>
      <c r="B50" s="45" t="s">
        <v>17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7"/>
    </row>
    <row r="51" spans="1:14" ht="22.5" customHeight="1" x14ac:dyDescent="0.25">
      <c r="A51" s="43"/>
      <c r="B51" s="1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30.75" customHeight="1" x14ac:dyDescent="0.25">
      <c r="A52" s="44"/>
      <c r="B52" s="20" t="s">
        <v>15</v>
      </c>
      <c r="C52" s="13">
        <f>SUM(C46:C49,C51)</f>
        <v>1199511</v>
      </c>
      <c r="D52" s="13">
        <f t="shared" ref="D52:N52" si="5">SUM(D46:D49,D51)</f>
        <v>1070466</v>
      </c>
      <c r="E52" s="13">
        <f t="shared" si="5"/>
        <v>1167545</v>
      </c>
      <c r="F52" s="13">
        <f t="shared" si="5"/>
        <v>1092579</v>
      </c>
      <c r="G52" s="13">
        <f>SUM(G46:G49,G51)</f>
        <v>805591</v>
      </c>
      <c r="H52" s="13">
        <f t="shared" si="5"/>
        <v>1432699</v>
      </c>
      <c r="I52" s="13">
        <f t="shared" si="5"/>
        <v>1536796</v>
      </c>
      <c r="J52" s="13">
        <f t="shared" si="5"/>
        <v>1469333</v>
      </c>
      <c r="K52" s="13">
        <f t="shared" si="5"/>
        <v>1360923</v>
      </c>
      <c r="L52" s="13">
        <f>SUM(L46:L49,L51)</f>
        <v>1242631</v>
      </c>
      <c r="M52" s="13">
        <f t="shared" si="5"/>
        <v>1429428</v>
      </c>
      <c r="N52" s="13">
        <f t="shared" si="5"/>
        <v>1498605</v>
      </c>
    </row>
    <row r="53" spans="1:14" ht="22.5" customHeight="1" x14ac:dyDescent="0.25">
      <c r="A53" s="40" t="s">
        <v>15</v>
      </c>
      <c r="B53" s="41"/>
      <c r="C53" s="13">
        <f t="shared" ref="C53:N53" si="6">SUM(C12,C20,C28,C36,C44,C52)</f>
        <v>81014517</v>
      </c>
      <c r="D53" s="13">
        <f t="shared" si="6"/>
        <v>75355922</v>
      </c>
      <c r="E53" s="13">
        <f t="shared" si="6"/>
        <v>77110166</v>
      </c>
      <c r="F53" s="13">
        <f t="shared" si="6"/>
        <v>60251630</v>
      </c>
      <c r="G53" s="13">
        <f t="shared" si="6"/>
        <v>63591261</v>
      </c>
      <c r="H53" s="13">
        <f t="shared" si="6"/>
        <v>59797583</v>
      </c>
      <c r="I53" s="13">
        <f t="shared" si="6"/>
        <v>60980887.200000003</v>
      </c>
      <c r="J53" s="13">
        <f t="shared" si="6"/>
        <v>61452423</v>
      </c>
      <c r="K53" s="13">
        <f t="shared" si="6"/>
        <v>56224291</v>
      </c>
      <c r="L53" s="13">
        <f t="shared" si="6"/>
        <v>64273865</v>
      </c>
      <c r="M53" s="13">
        <f t="shared" si="6"/>
        <v>71020760</v>
      </c>
      <c r="N53" s="13">
        <f t="shared" si="6"/>
        <v>77736987</v>
      </c>
    </row>
    <row r="56" spans="1:14" x14ac:dyDescent="0.25">
      <c r="I56" s="21"/>
      <c r="J56" s="21"/>
    </row>
    <row r="57" spans="1:14" x14ac:dyDescent="0.25">
      <c r="I57" s="21"/>
      <c r="J57" s="21"/>
    </row>
    <row r="60" spans="1:14" x14ac:dyDescent="0.25">
      <c r="I60" s="21"/>
    </row>
    <row r="62" spans="1:14" x14ac:dyDescent="0.25">
      <c r="I62" s="22"/>
      <c r="J62" s="23"/>
    </row>
  </sheetData>
  <mergeCells count="20">
    <mergeCell ref="A53:B53"/>
    <mergeCell ref="A37:A44"/>
    <mergeCell ref="B37:N37"/>
    <mergeCell ref="B42:N42"/>
    <mergeCell ref="A45:A52"/>
    <mergeCell ref="B45:N45"/>
    <mergeCell ref="B50:N50"/>
    <mergeCell ref="A21:A28"/>
    <mergeCell ref="B21:N21"/>
    <mergeCell ref="B26:N26"/>
    <mergeCell ref="A29:A36"/>
    <mergeCell ref="B29:N29"/>
    <mergeCell ref="B34:N34"/>
    <mergeCell ref="A2:N2"/>
    <mergeCell ref="A4:A12"/>
    <mergeCell ref="B4:N4"/>
    <mergeCell ref="B10:N10"/>
    <mergeCell ref="A13:A20"/>
    <mergeCell ref="B13:N13"/>
    <mergeCell ref="B18:N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sqref="A1:XFD1048576"/>
    </sheetView>
  </sheetViews>
  <sheetFormatPr defaultColWidth="9.140625" defaultRowHeight="22.5" customHeight="1" x14ac:dyDescent="0.25"/>
  <cols>
    <col min="1" max="1" width="18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35" t="s">
        <v>18</v>
      </c>
      <c r="B4" s="32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 ht="22.5" customHeight="1" x14ac:dyDescent="0.25">
      <c r="A5" s="36"/>
      <c r="B5" s="3" t="s">
        <v>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36"/>
      <c r="B6" s="5" t="s">
        <v>22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36"/>
      <c r="B7" s="5" t="s">
        <v>14</v>
      </c>
      <c r="C7" s="3">
        <v>337972</v>
      </c>
      <c r="D7" s="3">
        <v>315944</v>
      </c>
      <c r="E7" s="3">
        <v>349726</v>
      </c>
      <c r="F7" s="3">
        <v>331204</v>
      </c>
      <c r="G7" s="3">
        <v>362071</v>
      </c>
      <c r="H7" s="3">
        <v>379166</v>
      </c>
      <c r="I7" s="3">
        <v>414587</v>
      </c>
      <c r="J7" s="3">
        <v>426578</v>
      </c>
      <c r="K7" s="3"/>
      <c r="L7" s="3"/>
      <c r="M7" s="3"/>
      <c r="N7" s="3"/>
    </row>
    <row r="8" spans="1:14" ht="22.5" customHeight="1" x14ac:dyDescent="0.25">
      <c r="A8" s="36"/>
      <c r="B8" s="5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6"/>
      <c r="B9" s="32" t="s">
        <v>17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</row>
    <row r="10" spans="1:14" ht="22.5" customHeight="1" x14ac:dyDescent="0.25">
      <c r="A10" s="3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0.75" customHeight="1" x14ac:dyDescent="0.25">
      <c r="A11" s="37"/>
      <c r="B11" s="6" t="s">
        <v>15</v>
      </c>
      <c r="C11" s="3">
        <f>SUM(C5:C8,C10)</f>
        <v>337972</v>
      </c>
      <c r="D11" s="3">
        <f t="shared" ref="D11:N11" si="0">SUM(D5:D8,D10)</f>
        <v>315944</v>
      </c>
      <c r="E11" s="3">
        <f t="shared" si="0"/>
        <v>349726</v>
      </c>
      <c r="F11" s="3">
        <f t="shared" si="0"/>
        <v>331204</v>
      </c>
      <c r="G11" s="3">
        <f t="shared" si="0"/>
        <v>362071</v>
      </c>
      <c r="H11" s="3">
        <f t="shared" si="0"/>
        <v>379166</v>
      </c>
      <c r="I11" s="3">
        <f t="shared" si="0"/>
        <v>414587</v>
      </c>
      <c r="J11" s="3">
        <f t="shared" si="0"/>
        <v>426578</v>
      </c>
      <c r="K11" s="3">
        <f t="shared" si="0"/>
        <v>0</v>
      </c>
      <c r="L11" s="3">
        <f t="shared" si="0"/>
        <v>0</v>
      </c>
      <c r="M11" s="3">
        <f t="shared" si="0"/>
        <v>0</v>
      </c>
      <c r="N11" s="3">
        <f t="shared" si="0"/>
        <v>0</v>
      </c>
    </row>
    <row r="12" spans="1:14" ht="22.5" customHeight="1" x14ac:dyDescent="0.25">
      <c r="A12" s="38" t="s">
        <v>15</v>
      </c>
      <c r="B12" s="39"/>
      <c r="C12" s="10">
        <f>C11</f>
        <v>337972</v>
      </c>
      <c r="D12" s="10">
        <f t="shared" ref="D12:N12" si="1">D11</f>
        <v>315944</v>
      </c>
      <c r="E12" s="10">
        <f t="shared" si="1"/>
        <v>349726</v>
      </c>
      <c r="F12" s="10">
        <f t="shared" si="1"/>
        <v>331204</v>
      </c>
      <c r="G12" s="10">
        <f t="shared" si="1"/>
        <v>362071</v>
      </c>
      <c r="H12" s="10">
        <f t="shared" si="1"/>
        <v>379166</v>
      </c>
      <c r="I12" s="10">
        <f t="shared" si="1"/>
        <v>414587</v>
      </c>
      <c r="J12" s="10">
        <f t="shared" si="1"/>
        <v>426578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</row>
  </sheetData>
  <mergeCells count="5">
    <mergeCell ref="A2:N2"/>
    <mergeCell ref="B4:N4"/>
    <mergeCell ref="A4:A11"/>
    <mergeCell ref="B9:N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zoomScale="80" zoomScaleNormal="80" workbookViewId="0">
      <selection activeCell="A13" sqref="A1:XFD1048576"/>
    </sheetView>
  </sheetViews>
  <sheetFormatPr defaultColWidth="9.140625" defaultRowHeight="22.5" customHeight="1" x14ac:dyDescent="0.25"/>
  <cols>
    <col min="1" max="1" width="19.5703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5" width="11.85546875" style="1" customWidth="1"/>
    <col min="16" max="16384" width="9.140625" style="1"/>
  </cols>
  <sheetData>
    <row r="2" spans="1:14" ht="42.75" customHeight="1" x14ac:dyDescent="0.25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35" t="s">
        <v>25</v>
      </c>
      <c r="B4" s="32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 ht="22.5" customHeight="1" x14ac:dyDescent="0.25">
      <c r="A5" s="36"/>
      <c r="B5" s="3" t="s">
        <v>30</v>
      </c>
      <c r="C5" s="3"/>
      <c r="D5" s="3"/>
      <c r="E5" s="3"/>
      <c r="F5" s="3"/>
      <c r="G5" s="3"/>
      <c r="H5" s="3"/>
      <c r="I5" s="3">
        <v>720383</v>
      </c>
      <c r="J5" s="3">
        <v>946976</v>
      </c>
      <c r="K5" s="3">
        <v>592296</v>
      </c>
      <c r="L5" s="3">
        <v>966584</v>
      </c>
      <c r="M5" s="3">
        <v>1192947</v>
      </c>
      <c r="N5" s="3">
        <v>1110408</v>
      </c>
    </row>
    <row r="6" spans="1:14" ht="22.5" customHeight="1" x14ac:dyDescent="0.25">
      <c r="A6" s="36"/>
      <c r="B6" s="3" t="s">
        <v>21</v>
      </c>
      <c r="C6" s="3"/>
      <c r="D6" s="3"/>
      <c r="E6" s="3"/>
      <c r="F6" s="3"/>
      <c r="G6" s="3"/>
      <c r="H6" s="3"/>
      <c r="I6" s="3">
        <v>44839684</v>
      </c>
      <c r="J6" s="3">
        <v>44983375</v>
      </c>
      <c r="K6" s="3">
        <v>43239535</v>
      </c>
      <c r="L6" s="3">
        <v>50118283</v>
      </c>
      <c r="M6" s="3">
        <v>51499733</v>
      </c>
      <c r="N6" s="3">
        <v>54324056</v>
      </c>
    </row>
    <row r="7" spans="1:14" ht="22.5" customHeight="1" x14ac:dyDescent="0.25">
      <c r="A7" s="36"/>
      <c r="B7" s="5" t="s">
        <v>22</v>
      </c>
      <c r="C7" s="3"/>
      <c r="D7" s="3"/>
      <c r="E7" s="3"/>
      <c r="F7" s="3"/>
      <c r="G7" s="3"/>
      <c r="H7" s="3"/>
      <c r="I7" s="3">
        <v>3920279</v>
      </c>
      <c r="J7" s="3">
        <v>3721853</v>
      </c>
      <c r="K7" s="3">
        <v>3466937</v>
      </c>
      <c r="L7" s="3">
        <v>4382933</v>
      </c>
      <c r="M7" s="3">
        <v>5247822</v>
      </c>
      <c r="N7" s="3">
        <v>5494224</v>
      </c>
    </row>
    <row r="8" spans="1:14" ht="22.5" customHeight="1" x14ac:dyDescent="0.25">
      <c r="A8" s="36"/>
      <c r="B8" s="5" t="s">
        <v>14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6"/>
      <c r="B9" s="5" t="s">
        <v>23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36"/>
      <c r="B10" s="32" t="s">
        <v>17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4"/>
    </row>
    <row r="11" spans="1:14" ht="22.5" customHeight="1" x14ac:dyDescent="0.25">
      <c r="A11" s="36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30.75" customHeight="1" x14ac:dyDescent="0.25">
      <c r="A12" s="37"/>
      <c r="B12" s="6" t="s">
        <v>15</v>
      </c>
      <c r="C12" s="3">
        <f t="shared" ref="C12:H12" si="0">SUM(C5:C9,C11)</f>
        <v>0</v>
      </c>
      <c r="D12" s="3">
        <f t="shared" si="0"/>
        <v>0</v>
      </c>
      <c r="E12" s="3">
        <f t="shared" si="0"/>
        <v>0</v>
      </c>
      <c r="F12" s="3">
        <f t="shared" si="0"/>
        <v>0</v>
      </c>
      <c r="G12" s="3">
        <f t="shared" si="0"/>
        <v>0</v>
      </c>
      <c r="H12" s="3">
        <f t="shared" si="0"/>
        <v>0</v>
      </c>
      <c r="I12" s="3">
        <f t="shared" ref="I12:N12" si="1">SUM(I5:I9,I11)</f>
        <v>49480346</v>
      </c>
      <c r="J12" s="3">
        <f t="shared" si="1"/>
        <v>49652204</v>
      </c>
      <c r="K12" s="3">
        <f t="shared" si="1"/>
        <v>47298768</v>
      </c>
      <c r="L12" s="3">
        <f t="shared" si="1"/>
        <v>55467800</v>
      </c>
      <c r="M12" s="3">
        <f t="shared" si="1"/>
        <v>57940502</v>
      </c>
      <c r="N12" s="3">
        <f t="shared" si="1"/>
        <v>60928688</v>
      </c>
    </row>
    <row r="13" spans="1:14" ht="22.5" customHeight="1" x14ac:dyDescent="0.25">
      <c r="A13" s="35" t="s">
        <v>26</v>
      </c>
      <c r="B13" s="32" t="s">
        <v>16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/>
    </row>
    <row r="14" spans="1:14" ht="22.5" customHeight="1" x14ac:dyDescent="0.25">
      <c r="A14" s="36"/>
      <c r="B14" s="3" t="s">
        <v>21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36"/>
      <c r="B15" s="5" t="s">
        <v>22</v>
      </c>
      <c r="C15" s="3"/>
      <c r="D15" s="3"/>
      <c r="E15" s="3"/>
      <c r="F15" s="3"/>
      <c r="G15" s="3"/>
      <c r="H15" s="3"/>
      <c r="I15" s="3">
        <v>1224375</v>
      </c>
      <c r="J15" s="3">
        <v>1288097</v>
      </c>
      <c r="K15" s="3">
        <v>960978.67299999995</v>
      </c>
      <c r="L15" s="3">
        <v>1221963</v>
      </c>
      <c r="M15" s="3">
        <v>1522971</v>
      </c>
      <c r="N15" s="3">
        <v>1564329</v>
      </c>
    </row>
    <row r="16" spans="1:14" ht="22.5" customHeight="1" x14ac:dyDescent="0.25">
      <c r="A16" s="36"/>
      <c r="B16" s="5" t="s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36"/>
      <c r="B17" s="5" t="s">
        <v>23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36"/>
      <c r="B18" s="32" t="s">
        <v>17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</row>
    <row r="19" spans="1:14" ht="22.5" customHeight="1" x14ac:dyDescent="0.25">
      <c r="A19" s="36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5">
      <c r="A20" s="37"/>
      <c r="B20" s="6" t="s">
        <v>15</v>
      </c>
      <c r="C20" s="3">
        <f>SUM(C14:C17,C19)</f>
        <v>0</v>
      </c>
      <c r="D20" s="3">
        <f t="shared" ref="D20:M20" si="2">SUM(D14:D17,D19)</f>
        <v>0</v>
      </c>
      <c r="E20" s="3">
        <f t="shared" si="2"/>
        <v>0</v>
      </c>
      <c r="F20" s="3">
        <f t="shared" si="2"/>
        <v>0</v>
      </c>
      <c r="G20" s="3">
        <f t="shared" si="2"/>
        <v>0</v>
      </c>
      <c r="H20" s="3">
        <f t="shared" si="2"/>
        <v>0</v>
      </c>
      <c r="I20" s="3">
        <f t="shared" si="2"/>
        <v>1224375</v>
      </c>
      <c r="J20" s="3">
        <f t="shared" si="2"/>
        <v>1288097</v>
      </c>
      <c r="K20" s="3">
        <f t="shared" si="2"/>
        <v>960978.67299999995</v>
      </c>
      <c r="L20" s="3">
        <f>SUM(L14:L17,L19)</f>
        <v>1221963</v>
      </c>
      <c r="M20" s="3">
        <f t="shared" si="2"/>
        <v>1522971</v>
      </c>
      <c r="N20" s="3">
        <f>SUM(N14:N17,N19)</f>
        <v>1564329</v>
      </c>
    </row>
    <row r="21" spans="1:14" ht="22.5" customHeight="1" x14ac:dyDescent="0.25">
      <c r="A21" s="35" t="s">
        <v>27</v>
      </c>
      <c r="B21" s="32" t="s">
        <v>16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22.5" customHeight="1" x14ac:dyDescent="0.25">
      <c r="A22" s="36"/>
      <c r="B22" s="3" t="s">
        <v>21</v>
      </c>
      <c r="C22" s="3"/>
      <c r="D22" s="3"/>
      <c r="E22" s="3"/>
      <c r="F22" s="3"/>
      <c r="G22" s="3"/>
      <c r="H22" s="3"/>
      <c r="I22" s="3">
        <v>1387075</v>
      </c>
      <c r="J22" s="3">
        <v>1544611</v>
      </c>
      <c r="K22" s="3">
        <v>1402890</v>
      </c>
      <c r="L22" s="3">
        <v>1983777</v>
      </c>
      <c r="M22" s="3">
        <v>3289766</v>
      </c>
      <c r="N22" s="3">
        <v>3746647</v>
      </c>
    </row>
    <row r="23" spans="1:14" ht="22.5" customHeight="1" x14ac:dyDescent="0.25">
      <c r="A23" s="36"/>
      <c r="B23" s="5" t="s">
        <v>22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36"/>
      <c r="B24" s="5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5" customHeight="1" x14ac:dyDescent="0.25">
      <c r="A25" s="36"/>
      <c r="B25" s="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2.5" customHeight="1" x14ac:dyDescent="0.25">
      <c r="A26" s="36"/>
      <c r="B26" s="32" t="s">
        <v>17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22.5" customHeight="1" x14ac:dyDescent="0.25">
      <c r="A27" s="36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5">
      <c r="A28" s="37"/>
      <c r="B28" s="6" t="s">
        <v>15</v>
      </c>
      <c r="C28" s="3">
        <f>SUM(C22:C25,C27)</f>
        <v>0</v>
      </c>
      <c r="D28" s="3">
        <f t="shared" ref="D28:M28" si="3">SUM(D22:D25,D27)</f>
        <v>0</v>
      </c>
      <c r="E28" s="3">
        <f t="shared" si="3"/>
        <v>0</v>
      </c>
      <c r="F28" s="3">
        <f t="shared" si="3"/>
        <v>0</v>
      </c>
      <c r="G28" s="3">
        <f t="shared" si="3"/>
        <v>0</v>
      </c>
      <c r="H28" s="3">
        <f t="shared" si="3"/>
        <v>0</v>
      </c>
      <c r="I28" s="3">
        <f t="shared" si="3"/>
        <v>1387075</v>
      </c>
      <c r="J28" s="3">
        <f t="shared" si="3"/>
        <v>1544611</v>
      </c>
      <c r="K28" s="3">
        <f>SUM(K22:K25,K27)</f>
        <v>1402890</v>
      </c>
      <c r="L28" s="3">
        <f>SUM(L22:L25,L27)</f>
        <v>1983777</v>
      </c>
      <c r="M28" s="3">
        <f t="shared" si="3"/>
        <v>3289766</v>
      </c>
      <c r="N28" s="3">
        <f>SUM(N22:N25,N27)</f>
        <v>3746647</v>
      </c>
    </row>
    <row r="29" spans="1:14" ht="22.5" customHeight="1" x14ac:dyDescent="0.25">
      <c r="A29" s="35" t="s">
        <v>28</v>
      </c>
      <c r="B29" s="32" t="s">
        <v>16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22.5" customHeight="1" x14ac:dyDescent="0.25">
      <c r="A30" s="36"/>
      <c r="B30" s="3" t="s">
        <v>21</v>
      </c>
      <c r="C30" s="3"/>
      <c r="D30" s="3"/>
      <c r="E30" s="3"/>
      <c r="F30" s="3"/>
      <c r="G30" s="3"/>
      <c r="H30" s="3"/>
      <c r="I30" s="3">
        <v>2084060</v>
      </c>
      <c r="J30" s="3">
        <v>2044821</v>
      </c>
      <c r="K30" s="3">
        <v>1967341</v>
      </c>
      <c r="L30" s="3">
        <v>2153510</v>
      </c>
      <c r="M30" s="3">
        <v>1463367</v>
      </c>
      <c r="N30" s="3">
        <v>1447125</v>
      </c>
    </row>
    <row r="31" spans="1:14" ht="22.5" customHeight="1" x14ac:dyDescent="0.25">
      <c r="A31" s="36"/>
      <c r="B31" s="5" t="s">
        <v>22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22.5" customHeight="1" x14ac:dyDescent="0.25">
      <c r="A32" s="36"/>
      <c r="B32" s="5" t="s">
        <v>14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22.5" customHeight="1" x14ac:dyDescent="0.25">
      <c r="A33" s="36"/>
      <c r="B33" s="5" t="s">
        <v>23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22.5" customHeight="1" x14ac:dyDescent="0.25">
      <c r="A34" s="36"/>
      <c r="B34" s="32" t="s">
        <v>17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</row>
    <row r="35" spans="1:14" ht="22.5" customHeight="1" x14ac:dyDescent="0.25">
      <c r="A35" s="3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5">
      <c r="A36" s="37"/>
      <c r="B36" s="6" t="s">
        <v>15</v>
      </c>
      <c r="C36" s="3">
        <f>SUM(C30:C33,C35)</f>
        <v>0</v>
      </c>
      <c r="D36" s="3">
        <f t="shared" ref="D36:M36" si="4">SUM(D30:D33,D35)</f>
        <v>0</v>
      </c>
      <c r="E36" s="3">
        <f t="shared" si="4"/>
        <v>0</v>
      </c>
      <c r="F36" s="3">
        <f t="shared" si="4"/>
        <v>0</v>
      </c>
      <c r="G36" s="3">
        <f t="shared" si="4"/>
        <v>0</v>
      </c>
      <c r="H36" s="3">
        <f t="shared" si="4"/>
        <v>0</v>
      </c>
      <c r="I36" s="3">
        <f t="shared" si="4"/>
        <v>2084060</v>
      </c>
      <c r="J36" s="3">
        <f t="shared" si="4"/>
        <v>2044821</v>
      </c>
      <c r="K36" s="3">
        <f t="shared" si="4"/>
        <v>1967341</v>
      </c>
      <c r="L36" s="3">
        <f>SUM(L30:L33,L35)</f>
        <v>2153510</v>
      </c>
      <c r="M36" s="3">
        <f t="shared" si="4"/>
        <v>1463367</v>
      </c>
      <c r="N36" s="3">
        <f>SUM(N30:N33,N35)</f>
        <v>1447125</v>
      </c>
    </row>
    <row r="37" spans="1:14" ht="22.5" customHeight="1" x14ac:dyDescent="0.25">
      <c r="A37" s="35" t="s">
        <v>29</v>
      </c>
      <c r="B37" s="32" t="s">
        <v>16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22.5" customHeight="1" x14ac:dyDescent="0.25">
      <c r="A38" s="36"/>
      <c r="B38" s="3" t="s">
        <v>21</v>
      </c>
      <c r="C38" s="3"/>
      <c r="D38" s="3"/>
      <c r="E38" s="3"/>
      <c r="F38" s="3"/>
      <c r="G38" s="3"/>
      <c r="H38" s="3"/>
      <c r="I38" s="3">
        <v>281641</v>
      </c>
      <c r="J38" s="3">
        <v>265464</v>
      </c>
      <c r="K38" s="3">
        <v>304952</v>
      </c>
      <c r="L38" s="3">
        <v>364842</v>
      </c>
      <c r="M38" s="3">
        <v>376522</v>
      </c>
      <c r="N38" s="3">
        <v>407406</v>
      </c>
    </row>
    <row r="39" spans="1:14" ht="22.5" customHeight="1" x14ac:dyDescent="0.25">
      <c r="A39" s="36"/>
      <c r="B39" s="5" t="s">
        <v>22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22.5" customHeight="1" x14ac:dyDescent="0.25">
      <c r="A40" s="36"/>
      <c r="B40" s="5" t="s">
        <v>14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22.5" customHeight="1" x14ac:dyDescent="0.25">
      <c r="A41" s="36"/>
      <c r="B41" s="5" t="s">
        <v>23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22.5" customHeight="1" x14ac:dyDescent="0.25">
      <c r="A42" s="36"/>
      <c r="B42" s="32" t="s">
        <v>17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</row>
    <row r="43" spans="1:14" ht="22.5" customHeight="1" x14ac:dyDescent="0.25">
      <c r="A43" s="3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5">
      <c r="A44" s="37"/>
      <c r="B44" s="6" t="s">
        <v>15</v>
      </c>
      <c r="C44" s="3">
        <f>SUM(C38:C41,C43)</f>
        <v>0</v>
      </c>
      <c r="D44" s="3">
        <f t="shared" ref="D44:M44" si="5">SUM(D38:D41,D43)</f>
        <v>0</v>
      </c>
      <c r="E44" s="3">
        <f t="shared" si="5"/>
        <v>0</v>
      </c>
      <c r="F44" s="3">
        <f t="shared" si="5"/>
        <v>0</v>
      </c>
      <c r="G44" s="3">
        <f t="shared" si="5"/>
        <v>0</v>
      </c>
      <c r="H44" s="3">
        <f t="shared" si="5"/>
        <v>0</v>
      </c>
      <c r="I44" s="3">
        <f t="shared" si="5"/>
        <v>281641</v>
      </c>
      <c r="J44" s="3">
        <f t="shared" si="5"/>
        <v>265464</v>
      </c>
      <c r="K44" s="3">
        <f t="shared" si="5"/>
        <v>304952</v>
      </c>
      <c r="L44" s="3">
        <f>SUM(L38:L41,L43)</f>
        <v>364842</v>
      </c>
      <c r="M44" s="3">
        <f t="shared" si="5"/>
        <v>376522</v>
      </c>
      <c r="N44" s="3">
        <f>SUM(N38:N41,N43)</f>
        <v>407406</v>
      </c>
    </row>
    <row r="45" spans="1:14" ht="22.5" customHeight="1" x14ac:dyDescent="0.25">
      <c r="A45" s="38" t="s">
        <v>15</v>
      </c>
      <c r="B45" s="39"/>
      <c r="C45" s="10">
        <f>SUM(C12,C20,C28,C36,C44)</f>
        <v>0</v>
      </c>
      <c r="D45" s="10">
        <f t="shared" ref="D45:M45" si="6">SUM(D12,D20,D28,D36,D44)</f>
        <v>0</v>
      </c>
      <c r="E45" s="10">
        <f t="shared" si="6"/>
        <v>0</v>
      </c>
      <c r="F45" s="10">
        <f t="shared" si="6"/>
        <v>0</v>
      </c>
      <c r="G45" s="10">
        <f t="shared" si="6"/>
        <v>0</v>
      </c>
      <c r="H45" s="10">
        <f t="shared" si="6"/>
        <v>0</v>
      </c>
      <c r="I45" s="10">
        <f t="shared" si="6"/>
        <v>54457497</v>
      </c>
      <c r="J45" s="10">
        <f t="shared" si="6"/>
        <v>54795197</v>
      </c>
      <c r="K45" s="10">
        <f t="shared" si="6"/>
        <v>51934929.673</v>
      </c>
      <c r="L45" s="10">
        <f>SUM(L12,L20,L28,L36,L44)</f>
        <v>61191892</v>
      </c>
      <c r="M45" s="10">
        <f t="shared" si="6"/>
        <v>64593128</v>
      </c>
      <c r="N45" s="10">
        <f>SUM(N12,N20,N28,N36,N44)</f>
        <v>68094195</v>
      </c>
    </row>
  </sheetData>
  <mergeCells count="17">
    <mergeCell ref="A2:N2"/>
    <mergeCell ref="A4:A12"/>
    <mergeCell ref="B4:N4"/>
    <mergeCell ref="B10:N10"/>
    <mergeCell ref="A45:B45"/>
    <mergeCell ref="A13:A20"/>
    <mergeCell ref="B13:N13"/>
    <mergeCell ref="B18:N18"/>
    <mergeCell ref="A21:A28"/>
    <mergeCell ref="B21:N21"/>
    <mergeCell ref="B26:N26"/>
    <mergeCell ref="A29:A36"/>
    <mergeCell ref="B29:N29"/>
    <mergeCell ref="B34:N34"/>
    <mergeCell ref="A37:A44"/>
    <mergeCell ref="B37:N37"/>
    <mergeCell ref="B42:N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zoomScale="70" zoomScaleNormal="70" workbookViewId="0">
      <selection sqref="A1:XFD1048576"/>
    </sheetView>
  </sheetViews>
  <sheetFormatPr defaultColWidth="9.140625" defaultRowHeight="15" x14ac:dyDescent="0.25"/>
  <cols>
    <col min="1" max="1" width="19.5703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5" width="11.85546875" style="1" customWidth="1"/>
    <col min="16" max="16384" width="9.140625" style="1"/>
  </cols>
  <sheetData>
    <row r="2" spans="1:14" ht="42.7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35" t="s">
        <v>25</v>
      </c>
      <c r="B4" s="32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 ht="22.5" customHeight="1" x14ac:dyDescent="0.25">
      <c r="A5" s="36"/>
      <c r="B5" s="3" t="s">
        <v>30</v>
      </c>
      <c r="C5" s="3">
        <v>992608</v>
      </c>
      <c r="D5" s="3">
        <v>799596</v>
      </c>
      <c r="E5" s="3">
        <v>724993</v>
      </c>
      <c r="F5" s="3">
        <v>698765</v>
      </c>
      <c r="G5" s="3">
        <v>824807</v>
      </c>
      <c r="H5" s="3">
        <v>782747</v>
      </c>
      <c r="I5" s="3">
        <v>734036</v>
      </c>
      <c r="J5" s="3">
        <v>1048346</v>
      </c>
      <c r="K5" s="3">
        <v>761724</v>
      </c>
      <c r="L5" s="3">
        <v>748481</v>
      </c>
      <c r="M5" s="3">
        <v>748481</v>
      </c>
      <c r="N5" s="3">
        <v>921326</v>
      </c>
    </row>
    <row r="6" spans="1:14" ht="22.5" customHeight="1" x14ac:dyDescent="0.25">
      <c r="A6" s="36"/>
      <c r="B6" s="3" t="s">
        <v>21</v>
      </c>
      <c r="C6" s="3">
        <v>52513458</v>
      </c>
      <c r="D6" s="3">
        <v>47926711</v>
      </c>
      <c r="E6" s="3">
        <v>49292325</v>
      </c>
      <c r="F6" s="3">
        <v>43440710</v>
      </c>
      <c r="G6" s="3">
        <v>43251330</v>
      </c>
      <c r="H6" s="3">
        <v>39409185</v>
      </c>
      <c r="I6" s="3">
        <v>42082592</v>
      </c>
      <c r="J6" s="3">
        <v>41384176</v>
      </c>
      <c r="K6" s="3">
        <v>40516018</v>
      </c>
      <c r="L6" s="3">
        <v>43749424</v>
      </c>
      <c r="M6" s="3">
        <v>43749424</v>
      </c>
      <c r="N6" s="3">
        <v>52979449</v>
      </c>
    </row>
    <row r="7" spans="1:14" ht="22.5" customHeight="1" x14ac:dyDescent="0.25">
      <c r="A7" s="36"/>
      <c r="B7" s="5" t="s">
        <v>22</v>
      </c>
      <c r="C7" s="3">
        <v>5297098</v>
      </c>
      <c r="D7" s="3">
        <v>4545274</v>
      </c>
      <c r="E7" s="3">
        <v>4632356</v>
      </c>
      <c r="F7" s="3">
        <v>3315464</v>
      </c>
      <c r="G7" s="3">
        <v>2975097</v>
      </c>
      <c r="H7" s="3">
        <v>3416866</v>
      </c>
      <c r="I7" s="3">
        <v>3639952</v>
      </c>
      <c r="J7" s="3">
        <v>3525217</v>
      </c>
      <c r="K7" s="3">
        <v>3855885</v>
      </c>
      <c r="L7" s="3">
        <v>4739650</v>
      </c>
      <c r="M7" s="3">
        <v>4739650</v>
      </c>
      <c r="N7" s="3">
        <v>6523190</v>
      </c>
    </row>
    <row r="8" spans="1:14" ht="22.5" customHeight="1" x14ac:dyDescent="0.25">
      <c r="A8" s="36"/>
      <c r="B8" s="5" t="s">
        <v>14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6"/>
      <c r="B9" s="5" t="s">
        <v>23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36"/>
      <c r="B10" s="32" t="s">
        <v>17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4"/>
    </row>
    <row r="11" spans="1:14" ht="22.5" customHeight="1" x14ac:dyDescent="0.25">
      <c r="A11" s="36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30.75" customHeight="1" x14ac:dyDescent="0.25">
      <c r="A12" s="37"/>
      <c r="B12" s="6" t="s">
        <v>15</v>
      </c>
      <c r="C12" s="3">
        <f t="shared" ref="C12:H12" si="0">SUM(C5:C9,C11)</f>
        <v>58803164</v>
      </c>
      <c r="D12" s="3">
        <f t="shared" si="0"/>
        <v>53271581</v>
      </c>
      <c r="E12" s="3">
        <f t="shared" si="0"/>
        <v>54649674</v>
      </c>
      <c r="F12" s="3">
        <f t="shared" si="0"/>
        <v>47454939</v>
      </c>
      <c r="G12" s="3">
        <f t="shared" si="0"/>
        <v>47051234</v>
      </c>
      <c r="H12" s="3">
        <f t="shared" si="0"/>
        <v>43608798</v>
      </c>
      <c r="I12" s="3">
        <f t="shared" ref="I12:N12" si="1">SUM(I5:I9,I11)</f>
        <v>46456580</v>
      </c>
      <c r="J12" s="3">
        <f t="shared" si="1"/>
        <v>45957739</v>
      </c>
      <c r="K12" s="3">
        <f t="shared" si="1"/>
        <v>45133627</v>
      </c>
      <c r="L12" s="3">
        <f t="shared" si="1"/>
        <v>49237555</v>
      </c>
      <c r="M12" s="3">
        <f t="shared" si="1"/>
        <v>49237555</v>
      </c>
      <c r="N12" s="3">
        <f t="shared" si="1"/>
        <v>60423965</v>
      </c>
    </row>
    <row r="13" spans="1:14" ht="22.5" customHeight="1" x14ac:dyDescent="0.25">
      <c r="A13" s="35" t="s">
        <v>27</v>
      </c>
      <c r="B13" s="32" t="s">
        <v>16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/>
    </row>
    <row r="14" spans="1:14" ht="22.5" customHeight="1" x14ac:dyDescent="0.25">
      <c r="A14" s="36"/>
      <c r="B14" s="3" t="s">
        <v>21</v>
      </c>
      <c r="C14" s="3">
        <v>3426157</v>
      </c>
      <c r="D14" s="3">
        <v>3060516</v>
      </c>
      <c r="E14" s="3">
        <v>3047311</v>
      </c>
      <c r="F14" s="3">
        <v>2524966</v>
      </c>
      <c r="G14" s="3">
        <v>2136210</v>
      </c>
      <c r="H14" s="3">
        <v>2136231</v>
      </c>
      <c r="I14" s="3">
        <v>2383888</v>
      </c>
      <c r="J14" s="3">
        <v>2480043</v>
      </c>
      <c r="K14" s="3">
        <v>2263349</v>
      </c>
      <c r="L14" s="3">
        <v>2861911</v>
      </c>
      <c r="M14" s="3">
        <v>2861911</v>
      </c>
      <c r="N14" s="3">
        <v>3652337</v>
      </c>
    </row>
    <row r="15" spans="1:14" ht="22.5" customHeight="1" x14ac:dyDescent="0.25">
      <c r="A15" s="36"/>
      <c r="B15" s="5" t="s">
        <v>22</v>
      </c>
      <c r="C15" s="3">
        <v>1434435</v>
      </c>
      <c r="D15" s="3">
        <v>1094672</v>
      </c>
      <c r="E15" s="3">
        <v>1047393</v>
      </c>
      <c r="F15" s="3">
        <v>1002047</v>
      </c>
      <c r="G15" s="3">
        <v>684626</v>
      </c>
      <c r="H15" s="3">
        <v>706177</v>
      </c>
      <c r="I15" s="3">
        <v>1102081</v>
      </c>
      <c r="J15" s="3">
        <v>878611</v>
      </c>
      <c r="K15" s="3">
        <v>622942</v>
      </c>
      <c r="L15" s="3">
        <v>715627</v>
      </c>
      <c r="M15" s="3">
        <v>715627</v>
      </c>
      <c r="N15" s="3">
        <v>980371</v>
      </c>
    </row>
    <row r="16" spans="1:14" ht="22.5" customHeight="1" x14ac:dyDescent="0.25">
      <c r="A16" s="36"/>
      <c r="B16" s="5" t="s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36"/>
      <c r="B17" s="5" t="s">
        <v>23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36"/>
      <c r="B18" s="32" t="s">
        <v>17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</row>
    <row r="19" spans="1:14" ht="22.5" customHeight="1" x14ac:dyDescent="0.25">
      <c r="A19" s="36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5">
      <c r="A20" s="37"/>
      <c r="B20" s="6" t="s">
        <v>15</v>
      </c>
      <c r="C20" s="3">
        <f>SUM(C14:C17,C19)</f>
        <v>4860592</v>
      </c>
      <c r="D20" s="3">
        <f t="shared" ref="D20:N20" si="2">SUM(D14:D17,D19)</f>
        <v>4155188</v>
      </c>
      <c r="E20" s="3">
        <f t="shared" si="2"/>
        <v>4094704</v>
      </c>
      <c r="F20" s="3">
        <f t="shared" si="2"/>
        <v>3527013</v>
      </c>
      <c r="G20" s="3">
        <f t="shared" si="2"/>
        <v>2820836</v>
      </c>
      <c r="H20" s="3">
        <f t="shared" si="2"/>
        <v>2842408</v>
      </c>
      <c r="I20" s="3">
        <f t="shared" si="2"/>
        <v>3485969</v>
      </c>
      <c r="J20" s="3">
        <f t="shared" si="2"/>
        <v>3358654</v>
      </c>
      <c r="K20" s="3">
        <f>SUM(K14:K17,K19)</f>
        <v>2886291</v>
      </c>
      <c r="L20" s="3">
        <f>SUM(L14:L17,L19)</f>
        <v>3577538</v>
      </c>
      <c r="M20" s="3">
        <f t="shared" si="2"/>
        <v>3577538</v>
      </c>
      <c r="N20" s="3">
        <f t="shared" si="2"/>
        <v>4632708</v>
      </c>
    </row>
    <row r="21" spans="1:14" ht="22.5" customHeight="1" x14ac:dyDescent="0.25">
      <c r="A21" s="35" t="s">
        <v>28</v>
      </c>
      <c r="B21" s="32" t="s">
        <v>16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22.5" customHeight="1" x14ac:dyDescent="0.25">
      <c r="A22" s="36"/>
      <c r="B22" s="3" t="s">
        <v>21</v>
      </c>
      <c r="C22" s="3">
        <v>2279343</v>
      </c>
      <c r="D22" s="3">
        <v>1857103</v>
      </c>
      <c r="E22" s="3">
        <v>1280775</v>
      </c>
      <c r="F22" s="3">
        <v>1512100</v>
      </c>
      <c r="G22" s="3">
        <v>1634938</v>
      </c>
      <c r="H22" s="3">
        <v>1488571</v>
      </c>
      <c r="I22" s="3">
        <v>1678349</v>
      </c>
      <c r="J22" s="3">
        <v>1278337</v>
      </c>
      <c r="K22" s="3">
        <v>1220790</v>
      </c>
      <c r="L22" s="3">
        <v>1020293</v>
      </c>
      <c r="M22" s="3">
        <v>1020293</v>
      </c>
      <c r="N22" s="3">
        <v>1977078</v>
      </c>
    </row>
    <row r="23" spans="1:14" ht="22.5" customHeight="1" x14ac:dyDescent="0.25">
      <c r="A23" s="36"/>
      <c r="B23" s="5" t="s">
        <v>22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36"/>
      <c r="B24" s="5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5" customHeight="1" x14ac:dyDescent="0.25">
      <c r="A25" s="36"/>
      <c r="B25" s="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2.5" customHeight="1" x14ac:dyDescent="0.25">
      <c r="A26" s="36"/>
      <c r="B26" s="32" t="s">
        <v>17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22.5" customHeight="1" x14ac:dyDescent="0.25">
      <c r="A27" s="36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5">
      <c r="A28" s="37"/>
      <c r="B28" s="6" t="s">
        <v>15</v>
      </c>
      <c r="C28" s="3">
        <f>SUM(C22:C25,C27)</f>
        <v>2279343</v>
      </c>
      <c r="D28" s="3">
        <f t="shared" ref="D28:N28" si="3">SUM(D22:D25,D27)</f>
        <v>1857103</v>
      </c>
      <c r="E28" s="3">
        <f t="shared" si="3"/>
        <v>1280775</v>
      </c>
      <c r="F28" s="3">
        <f t="shared" si="3"/>
        <v>1512100</v>
      </c>
      <c r="G28" s="3">
        <f t="shared" si="3"/>
        <v>1634938</v>
      </c>
      <c r="H28" s="3">
        <f t="shared" si="3"/>
        <v>1488571</v>
      </c>
      <c r="I28" s="3">
        <f t="shared" si="3"/>
        <v>1678349</v>
      </c>
      <c r="J28" s="3">
        <f t="shared" si="3"/>
        <v>1278337</v>
      </c>
      <c r="K28" s="3">
        <f t="shared" si="3"/>
        <v>1220790</v>
      </c>
      <c r="L28" s="3">
        <f t="shared" si="3"/>
        <v>1020293</v>
      </c>
      <c r="M28" s="3">
        <f t="shared" si="3"/>
        <v>1020293</v>
      </c>
      <c r="N28" s="3">
        <f t="shared" si="3"/>
        <v>1977078</v>
      </c>
    </row>
    <row r="29" spans="1:14" ht="22.5" customHeight="1" x14ac:dyDescent="0.25">
      <c r="A29" s="35" t="s">
        <v>29</v>
      </c>
      <c r="B29" s="32" t="s">
        <v>16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22.5" customHeight="1" x14ac:dyDescent="0.25">
      <c r="A30" s="36"/>
      <c r="B30" s="3" t="s">
        <v>21</v>
      </c>
      <c r="C30" s="3">
        <v>456914</v>
      </c>
      <c r="D30" s="3">
        <v>412950</v>
      </c>
      <c r="E30" s="3">
        <v>381845</v>
      </c>
      <c r="F30" s="3">
        <v>288768</v>
      </c>
      <c r="G30" s="3">
        <v>254667</v>
      </c>
      <c r="H30" s="3">
        <v>265917.4558</v>
      </c>
      <c r="I30" s="3">
        <v>261596</v>
      </c>
      <c r="J30" s="3">
        <v>259536</v>
      </c>
      <c r="K30" s="3">
        <v>283590</v>
      </c>
      <c r="L30" s="3">
        <v>336138</v>
      </c>
      <c r="M30" s="3">
        <v>336138</v>
      </c>
      <c r="N30" s="3">
        <v>435023</v>
      </c>
    </row>
    <row r="31" spans="1:14" ht="22.5" customHeight="1" x14ac:dyDescent="0.25">
      <c r="A31" s="36"/>
      <c r="B31" s="5" t="s">
        <v>22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22.5" customHeight="1" x14ac:dyDescent="0.25">
      <c r="A32" s="36"/>
      <c r="B32" s="5" t="s">
        <v>14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22.5" customHeight="1" x14ac:dyDescent="0.25">
      <c r="A33" s="36"/>
      <c r="B33" s="5" t="s">
        <v>23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22.5" customHeight="1" x14ac:dyDescent="0.25">
      <c r="A34" s="36"/>
      <c r="B34" s="32" t="s">
        <v>17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</row>
    <row r="35" spans="1:14" ht="22.5" customHeight="1" x14ac:dyDescent="0.25">
      <c r="A35" s="3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5">
      <c r="A36" s="37"/>
      <c r="B36" s="6" t="s">
        <v>15</v>
      </c>
      <c r="C36" s="3">
        <f>SUM(C30:C33,C35)</f>
        <v>456914</v>
      </c>
      <c r="D36" s="3">
        <f t="shared" ref="D36:N36" si="4">SUM(D30:D33,D35)</f>
        <v>412950</v>
      </c>
      <c r="E36" s="3">
        <f t="shared" si="4"/>
        <v>381845</v>
      </c>
      <c r="F36" s="3">
        <f t="shared" si="4"/>
        <v>288768</v>
      </c>
      <c r="G36" s="3">
        <f t="shared" si="4"/>
        <v>254667</v>
      </c>
      <c r="H36" s="3">
        <f t="shared" si="4"/>
        <v>265917.4558</v>
      </c>
      <c r="I36" s="3">
        <f t="shared" si="4"/>
        <v>261596</v>
      </c>
      <c r="J36" s="3">
        <f t="shared" si="4"/>
        <v>259536</v>
      </c>
      <c r="K36" s="3">
        <f>SUM(K30:K33,K35)</f>
        <v>283590</v>
      </c>
      <c r="L36" s="3">
        <f t="shared" si="4"/>
        <v>336138</v>
      </c>
      <c r="M36" s="3">
        <f t="shared" si="4"/>
        <v>336138</v>
      </c>
      <c r="N36" s="3">
        <f t="shared" si="4"/>
        <v>435023</v>
      </c>
    </row>
    <row r="37" spans="1:14" ht="22.5" customHeight="1" x14ac:dyDescent="0.25">
      <c r="A37" s="38" t="s">
        <v>15</v>
      </c>
      <c r="B37" s="39"/>
      <c r="C37" s="10">
        <f>SUM(C12,C20,C28,C36)</f>
        <v>66400013</v>
      </c>
      <c r="D37" s="10">
        <f t="shared" ref="D37:N37" si="5">SUM(D12,D20,D28,D36)</f>
        <v>59696822</v>
      </c>
      <c r="E37" s="10">
        <f t="shared" si="5"/>
        <v>60406998</v>
      </c>
      <c r="F37" s="10">
        <f t="shared" si="5"/>
        <v>52782820</v>
      </c>
      <c r="G37" s="10">
        <f t="shared" si="5"/>
        <v>51761675</v>
      </c>
      <c r="H37" s="10">
        <f t="shared" si="5"/>
        <v>48205694.455799997</v>
      </c>
      <c r="I37" s="10">
        <f t="shared" si="5"/>
        <v>51882494</v>
      </c>
      <c r="J37" s="10">
        <f t="shared" si="5"/>
        <v>50854266</v>
      </c>
      <c r="K37" s="10">
        <f t="shared" si="5"/>
        <v>49524298</v>
      </c>
      <c r="L37" s="10">
        <f t="shared" si="5"/>
        <v>54171524</v>
      </c>
      <c r="M37" s="10">
        <f t="shared" si="5"/>
        <v>54171524</v>
      </c>
      <c r="N37" s="10">
        <f t="shared" si="5"/>
        <v>67468774</v>
      </c>
    </row>
  </sheetData>
  <mergeCells count="14">
    <mergeCell ref="A37:B37"/>
    <mergeCell ref="A13:A20"/>
    <mergeCell ref="B13:N13"/>
    <mergeCell ref="B18:N18"/>
    <mergeCell ref="A21:A28"/>
    <mergeCell ref="B21:N21"/>
    <mergeCell ref="B26:N26"/>
    <mergeCell ref="A2:N2"/>
    <mergeCell ref="A4:A12"/>
    <mergeCell ref="B4:N4"/>
    <mergeCell ref="B10:N10"/>
    <mergeCell ref="A29:A36"/>
    <mergeCell ref="B29:N29"/>
    <mergeCell ref="B34:N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62"/>
  <sheetViews>
    <sheetView topLeftCell="A31" zoomScale="70" zoomScaleNormal="70" workbookViewId="0">
      <selection activeCell="N47" sqref="N47"/>
    </sheetView>
  </sheetViews>
  <sheetFormatPr defaultColWidth="9.140625" defaultRowHeight="15" x14ac:dyDescent="0.25"/>
  <cols>
    <col min="1" max="1" width="19.5703125" style="14" customWidth="1"/>
    <col min="2" max="2" width="18.140625" style="14" customWidth="1"/>
    <col min="3" max="3" width="16" style="14" customWidth="1"/>
    <col min="4" max="7" width="13.7109375" style="14" customWidth="1"/>
    <col min="8" max="8" width="18.42578125" style="14" customWidth="1"/>
    <col min="9" max="9" width="19.85546875" style="14" customWidth="1"/>
    <col min="10" max="10" width="21" style="14" customWidth="1"/>
    <col min="11" max="12" width="22.140625" style="14" customWidth="1"/>
    <col min="13" max="14" width="24.28515625" style="14" customWidth="1"/>
    <col min="15" max="15" width="11.85546875" style="14" customWidth="1"/>
    <col min="16" max="16384" width="9.140625" style="14"/>
  </cols>
  <sheetData>
    <row r="2" spans="1:14" ht="42.75" customHeight="1" x14ac:dyDescent="0.25">
      <c r="A2" s="48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17" customFormat="1" ht="33" customHeight="1" x14ac:dyDescent="0.25">
      <c r="A3" s="15" t="s">
        <v>0</v>
      </c>
      <c r="B3" s="16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</row>
    <row r="4" spans="1:14" ht="22.5" customHeight="1" x14ac:dyDescent="0.25">
      <c r="A4" s="42" t="s">
        <v>25</v>
      </c>
      <c r="B4" s="45" t="s">
        <v>16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22.5" customHeight="1" x14ac:dyDescent="0.25">
      <c r="A5" s="43"/>
      <c r="B5" s="12" t="s">
        <v>30</v>
      </c>
      <c r="C5" s="12">
        <v>950773</v>
      </c>
      <c r="D5" s="12">
        <v>1180180</v>
      </c>
      <c r="E5" s="12">
        <f>913132+185283</f>
        <v>1098415</v>
      </c>
      <c r="F5" s="12">
        <v>956260</v>
      </c>
      <c r="G5" s="12">
        <v>1720893</v>
      </c>
      <c r="H5" s="12">
        <v>1788888</v>
      </c>
      <c r="I5" s="12">
        <f>2081808+41287</f>
        <v>2123095</v>
      </c>
      <c r="J5" s="12">
        <v>1556680</v>
      </c>
      <c r="K5" s="12">
        <f>821942+52464</f>
        <v>874406</v>
      </c>
      <c r="L5" s="12">
        <f>1264809+132979</f>
        <v>1397788</v>
      </c>
      <c r="M5" s="12">
        <f>58460+1077362</f>
        <v>1135822</v>
      </c>
      <c r="N5" s="12">
        <v>1171343</v>
      </c>
    </row>
    <row r="6" spans="1:14" ht="22.5" customHeight="1" x14ac:dyDescent="0.25">
      <c r="A6" s="43"/>
      <c r="B6" s="12" t="s">
        <v>21</v>
      </c>
      <c r="C6" s="12">
        <f>54852946+5539825</f>
        <v>60392771</v>
      </c>
      <c r="D6" s="12">
        <f>50308803+4917039</f>
        <v>55225842</v>
      </c>
      <c r="E6" s="12">
        <f>53865463+4611255</f>
        <v>58476718</v>
      </c>
      <c r="F6" s="12">
        <v>50884845</v>
      </c>
      <c r="G6" s="12">
        <v>48185366</v>
      </c>
      <c r="H6" s="12">
        <v>47621822</v>
      </c>
      <c r="I6" s="12">
        <f>48301407+2785884</f>
        <v>51087291</v>
      </c>
      <c r="J6" s="12">
        <v>49313397</v>
      </c>
      <c r="K6" s="12">
        <f>42571407+2683150</f>
        <v>45254557</v>
      </c>
      <c r="L6" s="12">
        <f>51684648+3588583</f>
        <v>55273231</v>
      </c>
      <c r="M6" s="12">
        <f>2974941+56412101</f>
        <v>59387042</v>
      </c>
      <c r="N6" s="12">
        <v>63740899</v>
      </c>
    </row>
    <row r="7" spans="1:14" ht="22.5" customHeight="1" x14ac:dyDescent="0.25">
      <c r="A7" s="43"/>
      <c r="B7" s="18" t="s">
        <v>22</v>
      </c>
      <c r="C7" s="12">
        <f>6247972+26825</f>
        <v>6274797</v>
      </c>
      <c r="D7" s="12">
        <f>5091700+30629</f>
        <v>5122329</v>
      </c>
      <c r="E7" s="12">
        <f>5518966+421363</f>
        <v>5940329</v>
      </c>
      <c r="F7" s="12">
        <v>4743737</v>
      </c>
      <c r="G7" s="12">
        <v>3801838</v>
      </c>
      <c r="H7" s="12">
        <v>4019635</v>
      </c>
      <c r="I7" s="12">
        <f>4064759+383992</f>
        <v>4448751</v>
      </c>
      <c r="J7" s="12">
        <v>4773836</v>
      </c>
      <c r="K7" s="12">
        <f>3963204+151448</f>
        <v>4114652</v>
      </c>
      <c r="L7" s="12">
        <f>4781781+334349</f>
        <v>5116130</v>
      </c>
      <c r="M7" s="12">
        <f>338029+4770849</f>
        <v>5108878</v>
      </c>
      <c r="N7" s="12">
        <v>6566246</v>
      </c>
    </row>
    <row r="8" spans="1:14" ht="22.5" customHeight="1" x14ac:dyDescent="0.25">
      <c r="A8" s="43"/>
      <c r="B8" s="18" t="s">
        <v>14</v>
      </c>
      <c r="C8" s="12">
        <v>156170</v>
      </c>
      <c r="D8" s="12">
        <v>118417</v>
      </c>
      <c r="E8" s="12">
        <v>197175</v>
      </c>
      <c r="F8" s="12">
        <v>143833</v>
      </c>
      <c r="G8" s="12">
        <v>121054</v>
      </c>
      <c r="H8" s="12">
        <v>135474</v>
      </c>
      <c r="I8" s="12">
        <v>101589</v>
      </c>
      <c r="J8" s="12">
        <v>95278</v>
      </c>
      <c r="K8" s="12">
        <v>79112</v>
      </c>
      <c r="L8" s="12">
        <v>111505</v>
      </c>
      <c r="M8" s="12">
        <v>222761</v>
      </c>
      <c r="N8" s="12">
        <v>278711</v>
      </c>
    </row>
    <row r="9" spans="1:14" ht="22.5" customHeight="1" x14ac:dyDescent="0.25">
      <c r="A9" s="43"/>
      <c r="B9" s="18" t="s">
        <v>23</v>
      </c>
      <c r="C9" s="12">
        <v>35252</v>
      </c>
      <c r="D9" s="12">
        <v>37642</v>
      </c>
      <c r="E9" s="12">
        <v>41583</v>
      </c>
      <c r="F9" s="12">
        <v>36067</v>
      </c>
      <c r="G9" s="12">
        <v>12647</v>
      </c>
      <c r="H9" s="12">
        <v>11528</v>
      </c>
      <c r="I9" s="12">
        <v>9380</v>
      </c>
      <c r="J9" s="12">
        <v>11703</v>
      </c>
      <c r="K9" s="12">
        <v>11550</v>
      </c>
      <c r="L9" s="12">
        <v>17113</v>
      </c>
      <c r="M9" s="12">
        <v>31786</v>
      </c>
      <c r="N9" s="12">
        <v>49007</v>
      </c>
    </row>
    <row r="10" spans="1:14" ht="22.5" customHeight="1" x14ac:dyDescent="0.25">
      <c r="A10" s="43"/>
      <c r="B10" s="45" t="s">
        <v>17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1:14" ht="22.5" customHeight="1" x14ac:dyDescent="0.25">
      <c r="A11" s="43"/>
      <c r="B11" s="19"/>
      <c r="C11" s="12"/>
      <c r="D11" s="12"/>
      <c r="E11" s="12"/>
      <c r="F11" s="12"/>
      <c r="G11" s="12"/>
      <c r="H11" s="12"/>
      <c r="I11" s="12">
        <v>600</v>
      </c>
      <c r="J11" s="12">
        <v>600</v>
      </c>
      <c r="K11" s="12">
        <v>600</v>
      </c>
      <c r="L11" s="12">
        <v>600</v>
      </c>
      <c r="M11" s="12">
        <v>600</v>
      </c>
      <c r="N11" s="12">
        <v>600</v>
      </c>
    </row>
    <row r="12" spans="1:14" ht="30.75" customHeight="1" x14ac:dyDescent="0.25">
      <c r="A12" s="44"/>
      <c r="B12" s="20" t="s">
        <v>15</v>
      </c>
      <c r="C12" s="12">
        <f t="shared" ref="C12:H12" si="0">SUM(C5:C9,C11)</f>
        <v>67809763</v>
      </c>
      <c r="D12" s="12">
        <f t="shared" si="0"/>
        <v>61684410</v>
      </c>
      <c r="E12" s="12">
        <f t="shared" si="0"/>
        <v>65754220</v>
      </c>
      <c r="F12" s="12">
        <f t="shared" si="0"/>
        <v>56764742</v>
      </c>
      <c r="G12" s="12">
        <f>SUM(G5:G9,G11)</f>
        <v>53841798</v>
      </c>
      <c r="H12" s="12">
        <f t="shared" si="0"/>
        <v>53577347</v>
      </c>
      <c r="I12" s="12">
        <f t="shared" ref="I12:N12" si="1">SUM(I5:I9,I11)</f>
        <v>57770706</v>
      </c>
      <c r="J12" s="12">
        <f t="shared" ref="J12:K12" si="2">SUM(J5:J9,J11)</f>
        <v>55751494</v>
      </c>
      <c r="K12" s="12">
        <f t="shared" si="2"/>
        <v>50334877</v>
      </c>
      <c r="L12" s="12">
        <f t="shared" si="1"/>
        <v>61916367</v>
      </c>
      <c r="M12" s="12">
        <f t="shared" si="1"/>
        <v>65886889</v>
      </c>
      <c r="N12" s="12">
        <f t="shared" si="1"/>
        <v>71806806</v>
      </c>
    </row>
    <row r="13" spans="1:14" ht="22.5" customHeight="1" x14ac:dyDescent="0.25">
      <c r="A13" s="42" t="s">
        <v>27</v>
      </c>
      <c r="B13" s="45" t="s">
        <v>16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</row>
    <row r="14" spans="1:14" ht="22.5" customHeight="1" x14ac:dyDescent="0.25">
      <c r="A14" s="43"/>
      <c r="B14" s="12" t="s">
        <v>21</v>
      </c>
      <c r="C14" s="12">
        <v>3599637</v>
      </c>
      <c r="D14" s="12">
        <v>3163261</v>
      </c>
      <c r="E14" s="12">
        <v>2863160</v>
      </c>
      <c r="F14" s="12">
        <v>2442128</v>
      </c>
      <c r="G14" s="12">
        <v>2335964</v>
      </c>
      <c r="H14" s="12">
        <v>2310703</v>
      </c>
      <c r="I14" s="12">
        <v>2555257</v>
      </c>
      <c r="J14" s="12">
        <v>2524157</v>
      </c>
      <c r="K14" s="12">
        <v>2527390</v>
      </c>
      <c r="L14" s="12">
        <v>2899624</v>
      </c>
      <c r="M14" s="12">
        <v>2869074</v>
      </c>
      <c r="N14" s="12">
        <v>3370590</v>
      </c>
    </row>
    <row r="15" spans="1:14" ht="22.5" customHeight="1" x14ac:dyDescent="0.25">
      <c r="A15" s="43"/>
      <c r="B15" s="18" t="s">
        <v>22</v>
      </c>
      <c r="C15" s="12">
        <v>774640</v>
      </c>
      <c r="D15" s="12">
        <v>1764732</v>
      </c>
      <c r="E15" s="12">
        <v>1444947</v>
      </c>
      <c r="F15" s="12">
        <v>2360695</v>
      </c>
      <c r="G15" s="12">
        <v>2276595</v>
      </c>
      <c r="H15" s="12">
        <v>1185539</v>
      </c>
      <c r="I15" s="12">
        <v>0</v>
      </c>
      <c r="J15" s="12">
        <v>951533</v>
      </c>
      <c r="K15" s="12">
        <v>2161356</v>
      </c>
      <c r="L15" s="12">
        <v>2659963</v>
      </c>
      <c r="M15" s="12">
        <v>2862806</v>
      </c>
      <c r="N15" s="12">
        <v>3047739</v>
      </c>
    </row>
    <row r="16" spans="1:14" ht="22.5" customHeight="1" x14ac:dyDescent="0.25">
      <c r="A16" s="43"/>
      <c r="B16" s="18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2.5" customHeight="1" x14ac:dyDescent="0.25">
      <c r="A17" s="43"/>
      <c r="B17" s="18" t="s">
        <v>23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2.5" customHeight="1" x14ac:dyDescent="0.25">
      <c r="A18" s="43"/>
      <c r="B18" s="45" t="s">
        <v>17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19" spans="1:14" ht="22.5" customHeight="1" x14ac:dyDescent="0.25">
      <c r="A19" s="43"/>
      <c r="B19" s="1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30.75" customHeight="1" x14ac:dyDescent="0.25">
      <c r="A20" s="44"/>
      <c r="B20" s="20" t="s">
        <v>15</v>
      </c>
      <c r="C20" s="12">
        <f>SUM(C14:C17,C19)</f>
        <v>4374277</v>
      </c>
      <c r="D20" s="12">
        <f t="shared" ref="D20:N20" si="3">SUM(D14:D17,D19)</f>
        <v>4927993</v>
      </c>
      <c r="E20" s="12">
        <f t="shared" si="3"/>
        <v>4308107</v>
      </c>
      <c r="F20" s="12">
        <f t="shared" si="3"/>
        <v>4802823</v>
      </c>
      <c r="G20" s="12">
        <f>SUM(G14:G17,G19)</f>
        <v>4612559</v>
      </c>
      <c r="H20" s="12">
        <f t="shared" si="3"/>
        <v>3496242</v>
      </c>
      <c r="I20" s="12">
        <f>SUM(I14:I17,I19)</f>
        <v>2555257</v>
      </c>
      <c r="J20" s="12">
        <f>SUM(J14:J17,J19)</f>
        <v>3475690</v>
      </c>
      <c r="K20" s="12">
        <f>SUM(K14:K17,K19)</f>
        <v>4688746</v>
      </c>
      <c r="L20" s="12">
        <f>SUM(L14:L17,L19)</f>
        <v>5559587</v>
      </c>
      <c r="M20" s="12">
        <f t="shared" si="3"/>
        <v>5731880</v>
      </c>
      <c r="N20" s="12">
        <f t="shared" si="3"/>
        <v>6418329</v>
      </c>
    </row>
    <row r="21" spans="1:14" ht="22.5" customHeight="1" x14ac:dyDescent="0.25">
      <c r="A21" s="42" t="s">
        <v>28</v>
      </c>
      <c r="B21" s="45" t="s">
        <v>16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</row>
    <row r="22" spans="1:14" ht="22.5" customHeight="1" x14ac:dyDescent="0.25">
      <c r="A22" s="43"/>
      <c r="B22" s="12" t="s">
        <v>21</v>
      </c>
      <c r="C22" s="12">
        <v>1949490</v>
      </c>
      <c r="D22" s="12">
        <v>2722398</v>
      </c>
      <c r="E22" s="12">
        <v>3898796</v>
      </c>
      <c r="F22" s="12">
        <v>2835482</v>
      </c>
      <c r="G22" s="12">
        <v>2962703</v>
      </c>
      <c r="H22" s="12">
        <v>2993629</v>
      </c>
      <c r="I22" s="12">
        <v>2952398</v>
      </c>
      <c r="J22" s="12">
        <v>2850377</v>
      </c>
      <c r="K22" s="12">
        <v>2819689</v>
      </c>
      <c r="L22" s="12">
        <v>2869117</v>
      </c>
      <c r="M22" s="12">
        <v>3161727</v>
      </c>
      <c r="N22" s="12">
        <v>3538298</v>
      </c>
    </row>
    <row r="23" spans="1:14" ht="22.5" customHeight="1" x14ac:dyDescent="0.25">
      <c r="A23" s="43"/>
      <c r="B23" s="18" t="s">
        <v>22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22.5" customHeight="1" x14ac:dyDescent="0.25">
      <c r="A24" s="43"/>
      <c r="B24" s="18" t="s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22.5" customHeight="1" x14ac:dyDescent="0.25">
      <c r="A25" s="43"/>
      <c r="B25" s="18" t="s">
        <v>23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22.5" customHeight="1" x14ac:dyDescent="0.25">
      <c r="A26" s="43"/>
      <c r="B26" s="45" t="s">
        <v>17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4" ht="22.5" customHeight="1" x14ac:dyDescent="0.25">
      <c r="A27" s="43"/>
      <c r="B27" s="1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30.75" customHeight="1" x14ac:dyDescent="0.25">
      <c r="A28" s="44"/>
      <c r="B28" s="20" t="s">
        <v>15</v>
      </c>
      <c r="C28" s="12">
        <f>SUM(C22:C25,C27)</f>
        <v>1949490</v>
      </c>
      <c r="D28" s="12">
        <f t="shared" ref="D28:N28" si="4">SUM(D22:D25,D27)</f>
        <v>2722398</v>
      </c>
      <c r="E28" s="12">
        <f t="shared" si="4"/>
        <v>3898796</v>
      </c>
      <c r="F28" s="12">
        <f t="shared" si="4"/>
        <v>2835482</v>
      </c>
      <c r="G28" s="12">
        <f>SUM(G22:G25,G27)</f>
        <v>2962703</v>
      </c>
      <c r="H28" s="12">
        <f t="shared" si="4"/>
        <v>2993629</v>
      </c>
      <c r="I28" s="12">
        <f>SUM(I22:I25,I27)</f>
        <v>2952398</v>
      </c>
      <c r="J28" s="12">
        <f>SUM(J22:J25,J27)</f>
        <v>2850377</v>
      </c>
      <c r="K28" s="12">
        <f t="shared" si="4"/>
        <v>2819689</v>
      </c>
      <c r="L28" s="12">
        <f t="shared" si="4"/>
        <v>2869117</v>
      </c>
      <c r="M28" s="12">
        <f t="shared" si="4"/>
        <v>3161727</v>
      </c>
      <c r="N28" s="12">
        <f t="shared" si="4"/>
        <v>3538298</v>
      </c>
    </row>
    <row r="29" spans="1:14" ht="22.5" customHeight="1" x14ac:dyDescent="0.25">
      <c r="A29" s="42" t="s">
        <v>29</v>
      </c>
      <c r="B29" s="45" t="s">
        <v>16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</row>
    <row r="30" spans="1:14" ht="22.5" customHeight="1" x14ac:dyDescent="0.25">
      <c r="A30" s="43"/>
      <c r="B30" s="12" t="s">
        <v>21</v>
      </c>
      <c r="C30" s="12">
        <v>402168</v>
      </c>
      <c r="D30" s="12">
        <v>376285</v>
      </c>
      <c r="E30" s="12">
        <v>359987</v>
      </c>
      <c r="F30" s="12">
        <v>283959</v>
      </c>
      <c r="G30" s="12">
        <v>230413</v>
      </c>
      <c r="H30" s="12">
        <v>217394</v>
      </c>
      <c r="I30" s="12">
        <v>227389</v>
      </c>
      <c r="J30" s="12">
        <v>246050</v>
      </c>
      <c r="K30" s="12">
        <v>270904</v>
      </c>
      <c r="L30" s="12">
        <v>370141</v>
      </c>
      <c r="M30" s="12">
        <v>394302</v>
      </c>
      <c r="N30" s="12">
        <v>422300</v>
      </c>
    </row>
    <row r="31" spans="1:14" ht="22.5" customHeight="1" x14ac:dyDescent="0.25">
      <c r="A31" s="43"/>
      <c r="B31" s="18" t="s">
        <v>22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ht="22.5" customHeight="1" x14ac:dyDescent="0.25">
      <c r="A32" s="43"/>
      <c r="B32" s="18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22.5" customHeight="1" x14ac:dyDescent="0.25">
      <c r="A33" s="43"/>
      <c r="B33" s="18" t="s">
        <v>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22.5" customHeight="1" x14ac:dyDescent="0.25">
      <c r="A34" s="43"/>
      <c r="B34" s="45" t="s">
        <v>17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</row>
    <row r="35" spans="1:14" ht="22.5" customHeight="1" x14ac:dyDescent="0.25">
      <c r="A35" s="43"/>
      <c r="B35" s="1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ht="30.75" customHeight="1" x14ac:dyDescent="0.25">
      <c r="A36" s="44"/>
      <c r="B36" s="20" t="s">
        <v>15</v>
      </c>
      <c r="C36" s="12">
        <f>SUM(C30:C33,C35)</f>
        <v>402168</v>
      </c>
      <c r="D36" s="12">
        <f t="shared" ref="D36:N36" si="5">SUM(D30:D33,D35)</f>
        <v>376285</v>
      </c>
      <c r="E36" s="12">
        <f t="shared" si="5"/>
        <v>359987</v>
      </c>
      <c r="F36" s="12">
        <f t="shared" si="5"/>
        <v>283959</v>
      </c>
      <c r="G36" s="12">
        <f>SUM(G30:G33,G35)</f>
        <v>230413</v>
      </c>
      <c r="H36" s="12">
        <f t="shared" si="5"/>
        <v>217394</v>
      </c>
      <c r="I36" s="12">
        <f>SUM(I30:I33,I35)</f>
        <v>227389</v>
      </c>
      <c r="J36" s="12">
        <f>SUM(J30:J33,J35)</f>
        <v>246050</v>
      </c>
      <c r="K36" s="12">
        <f>SUM(K30:K33,K35)</f>
        <v>270904</v>
      </c>
      <c r="L36" s="12">
        <f t="shared" si="5"/>
        <v>370141</v>
      </c>
      <c r="M36" s="12">
        <f t="shared" si="5"/>
        <v>394302</v>
      </c>
      <c r="N36" s="12">
        <f t="shared" si="5"/>
        <v>422300</v>
      </c>
    </row>
    <row r="37" spans="1:14" ht="22.5" customHeight="1" x14ac:dyDescent="0.25">
      <c r="A37" s="42" t="s">
        <v>33</v>
      </c>
      <c r="B37" s="45" t="s">
        <v>16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</row>
    <row r="38" spans="1:14" ht="22.5" customHeight="1" x14ac:dyDescent="0.25">
      <c r="A38" s="43"/>
      <c r="B38" s="12" t="s">
        <v>21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ht="22.5" customHeight="1" x14ac:dyDescent="0.25">
      <c r="A39" s="43"/>
      <c r="B39" s="18" t="s">
        <v>22</v>
      </c>
      <c r="C39" s="12">
        <v>82666</v>
      </c>
      <c r="D39" s="12">
        <v>37222</v>
      </c>
      <c r="E39" s="12">
        <v>60885</v>
      </c>
      <c r="F39" s="12">
        <v>43944</v>
      </c>
      <c r="G39" s="12">
        <v>37968</v>
      </c>
      <c r="H39" s="12">
        <v>24342</v>
      </c>
      <c r="I39" s="12">
        <v>24872</v>
      </c>
      <c r="J39" s="12">
        <v>25754</v>
      </c>
      <c r="K39" s="12">
        <v>33157</v>
      </c>
      <c r="L39" s="12">
        <v>29455</v>
      </c>
      <c r="M39" s="12">
        <v>29347</v>
      </c>
      <c r="N39" s="12">
        <v>50394</v>
      </c>
    </row>
    <row r="40" spans="1:14" ht="22.5" customHeight="1" x14ac:dyDescent="0.25">
      <c r="A40" s="43"/>
      <c r="B40" s="18" t="s">
        <v>14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ht="22.5" customHeight="1" x14ac:dyDescent="0.25">
      <c r="A41" s="43"/>
      <c r="B41" s="18" t="s">
        <v>23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ht="22.5" customHeight="1" x14ac:dyDescent="0.25">
      <c r="A42" s="43"/>
      <c r="B42" s="45" t="s">
        <v>17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</row>
    <row r="43" spans="1:14" ht="22.5" customHeight="1" x14ac:dyDescent="0.25">
      <c r="A43" s="43"/>
      <c r="B43" s="1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30.75" customHeight="1" x14ac:dyDescent="0.25">
      <c r="A44" s="44"/>
      <c r="B44" s="20" t="s">
        <v>15</v>
      </c>
      <c r="C44" s="12">
        <f>SUM(C38:C41,C43)</f>
        <v>82666</v>
      </c>
      <c r="D44" s="12">
        <f t="shared" ref="D44:H44" si="6">SUM(D38:D41,D43)</f>
        <v>37222</v>
      </c>
      <c r="E44" s="12">
        <f t="shared" si="6"/>
        <v>60885</v>
      </c>
      <c r="F44" s="12">
        <f t="shared" si="6"/>
        <v>43944</v>
      </c>
      <c r="G44" s="12">
        <f>SUM(G38:G41,G43)</f>
        <v>37968</v>
      </c>
      <c r="H44" s="12">
        <f t="shared" si="6"/>
        <v>24342</v>
      </c>
      <c r="I44" s="12">
        <f t="shared" ref="I44:N44" si="7">SUM(I38:I41,I43)</f>
        <v>24872</v>
      </c>
      <c r="J44" s="12">
        <f t="shared" si="7"/>
        <v>25754</v>
      </c>
      <c r="K44" s="12">
        <f t="shared" si="7"/>
        <v>33157</v>
      </c>
      <c r="L44" s="12">
        <f t="shared" si="7"/>
        <v>29455</v>
      </c>
      <c r="M44" s="12">
        <f t="shared" si="7"/>
        <v>29347</v>
      </c>
      <c r="N44" s="12">
        <f t="shared" si="7"/>
        <v>50394</v>
      </c>
    </row>
    <row r="45" spans="1:14" ht="22.5" customHeight="1" x14ac:dyDescent="0.25">
      <c r="A45" s="42" t="s">
        <v>34</v>
      </c>
      <c r="B45" s="45" t="s">
        <v>16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  <row r="46" spans="1:14" ht="22.5" customHeight="1" x14ac:dyDescent="0.25">
      <c r="A46" s="43"/>
      <c r="B46" s="12" t="s">
        <v>21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ht="22.5" customHeight="1" x14ac:dyDescent="0.25">
      <c r="A47" s="43"/>
      <c r="B47" s="18" t="s">
        <v>22</v>
      </c>
      <c r="C47" s="12">
        <v>1910707</v>
      </c>
      <c r="D47" s="12">
        <v>1309913</v>
      </c>
      <c r="E47" s="12">
        <v>1434954</v>
      </c>
      <c r="F47" s="12">
        <v>1159327</v>
      </c>
      <c r="G47" s="12">
        <v>936071</v>
      </c>
      <c r="H47" s="12">
        <v>1169377</v>
      </c>
      <c r="I47" s="12">
        <v>1424551</v>
      </c>
      <c r="J47" s="12">
        <v>1461973</v>
      </c>
      <c r="K47" s="12">
        <v>1990673</v>
      </c>
      <c r="L47" s="12">
        <v>1294776</v>
      </c>
      <c r="M47" s="12">
        <v>1576106</v>
      </c>
      <c r="N47" s="12">
        <v>1715729</v>
      </c>
    </row>
    <row r="48" spans="1:14" ht="22.5" customHeight="1" x14ac:dyDescent="0.25">
      <c r="A48" s="43"/>
      <c r="B48" s="18" t="s">
        <v>14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22.5" customHeight="1" x14ac:dyDescent="0.25">
      <c r="A49" s="43"/>
      <c r="B49" s="18" t="s">
        <v>23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4" ht="22.5" customHeight="1" x14ac:dyDescent="0.25">
      <c r="A50" s="43"/>
      <c r="B50" s="45" t="s">
        <v>17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7"/>
    </row>
    <row r="51" spans="1:14" ht="22.5" customHeight="1" x14ac:dyDescent="0.25">
      <c r="A51" s="43"/>
      <c r="B51" s="1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30.75" customHeight="1" x14ac:dyDescent="0.25">
      <c r="A52" s="44"/>
      <c r="B52" s="20" t="s">
        <v>15</v>
      </c>
      <c r="C52" s="12">
        <f>SUM(C46:C49,C51)</f>
        <v>1910707</v>
      </c>
      <c r="D52" s="12">
        <f t="shared" ref="D52:H52" si="8">SUM(D46:D49,D51)</f>
        <v>1309913</v>
      </c>
      <c r="E52" s="12">
        <f t="shared" si="8"/>
        <v>1434954</v>
      </c>
      <c r="F52" s="12">
        <f t="shared" si="8"/>
        <v>1159327</v>
      </c>
      <c r="G52" s="12">
        <f>SUM(G46:G49,G51)</f>
        <v>936071</v>
      </c>
      <c r="H52" s="12">
        <f t="shared" si="8"/>
        <v>1169377</v>
      </c>
      <c r="I52" s="12">
        <f t="shared" ref="I52:N52" si="9">SUM(I46:I49,I51)</f>
        <v>1424551</v>
      </c>
      <c r="J52" s="12">
        <f t="shared" si="9"/>
        <v>1461973</v>
      </c>
      <c r="K52" s="12">
        <f t="shared" si="9"/>
        <v>1990673</v>
      </c>
      <c r="L52" s="12">
        <f t="shared" si="9"/>
        <v>1294776</v>
      </c>
      <c r="M52" s="12">
        <f t="shared" si="9"/>
        <v>1576106</v>
      </c>
      <c r="N52" s="12">
        <f t="shared" si="9"/>
        <v>1715729</v>
      </c>
    </row>
    <row r="53" spans="1:14" ht="22.5" customHeight="1" x14ac:dyDescent="0.25">
      <c r="A53" s="40" t="s">
        <v>15</v>
      </c>
      <c r="B53" s="41"/>
      <c r="C53" s="13">
        <f t="shared" ref="C53:N53" si="10">SUM(C12,C20,C28,C36,C44,C52)</f>
        <v>76529071</v>
      </c>
      <c r="D53" s="13">
        <f t="shared" si="10"/>
        <v>71058221</v>
      </c>
      <c r="E53" s="13">
        <f t="shared" si="10"/>
        <v>75816949</v>
      </c>
      <c r="F53" s="13">
        <f t="shared" si="10"/>
        <v>65890277</v>
      </c>
      <c r="G53" s="13">
        <f t="shared" si="10"/>
        <v>62621512</v>
      </c>
      <c r="H53" s="13">
        <f t="shared" si="10"/>
        <v>61478331</v>
      </c>
      <c r="I53" s="13">
        <f t="shared" si="10"/>
        <v>64955173</v>
      </c>
      <c r="J53" s="13">
        <f t="shared" ref="J53" si="11">SUM(J12,J20,J28,J36,J44,J52)</f>
        <v>63811338</v>
      </c>
      <c r="K53" s="13">
        <f t="shared" si="10"/>
        <v>60138046</v>
      </c>
      <c r="L53" s="13">
        <f t="shared" si="10"/>
        <v>72039443</v>
      </c>
      <c r="M53" s="13">
        <f t="shared" si="10"/>
        <v>76780251</v>
      </c>
      <c r="N53" s="13">
        <f t="shared" si="10"/>
        <v>83951856</v>
      </c>
    </row>
    <row r="56" spans="1:14" x14ac:dyDescent="0.25">
      <c r="I56" s="21"/>
      <c r="J56" s="21"/>
    </row>
    <row r="57" spans="1:14" x14ac:dyDescent="0.25">
      <c r="I57" s="21"/>
      <c r="J57" s="21"/>
    </row>
    <row r="60" spans="1:14" x14ac:dyDescent="0.25">
      <c r="I60" s="21"/>
    </row>
    <row r="62" spans="1:14" x14ac:dyDescent="0.25">
      <c r="I62" s="22"/>
      <c r="J62" s="23"/>
    </row>
  </sheetData>
  <mergeCells count="20">
    <mergeCell ref="A2:N2"/>
    <mergeCell ref="A4:A12"/>
    <mergeCell ref="B4:N4"/>
    <mergeCell ref="B10:N10"/>
    <mergeCell ref="A13:A20"/>
    <mergeCell ref="B13:N13"/>
    <mergeCell ref="B18:N18"/>
    <mergeCell ref="A53:B53"/>
    <mergeCell ref="A21:A28"/>
    <mergeCell ref="B21:N21"/>
    <mergeCell ref="B26:N26"/>
    <mergeCell ref="A29:A36"/>
    <mergeCell ref="B29:N29"/>
    <mergeCell ref="B34:N34"/>
    <mergeCell ref="A37:A44"/>
    <mergeCell ref="B37:N37"/>
    <mergeCell ref="B42:N42"/>
    <mergeCell ref="A45:A52"/>
    <mergeCell ref="B45:N45"/>
    <mergeCell ref="B50:N50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62"/>
  <sheetViews>
    <sheetView zoomScale="70" zoomScaleNormal="70" workbookViewId="0">
      <selection activeCell="O39" sqref="O39"/>
    </sheetView>
  </sheetViews>
  <sheetFormatPr defaultColWidth="9.140625" defaultRowHeight="15" x14ac:dyDescent="0.25"/>
  <cols>
    <col min="1" max="1" width="19.5703125" style="14" customWidth="1"/>
    <col min="2" max="2" width="18.140625" style="14" customWidth="1"/>
    <col min="3" max="3" width="16" style="14" customWidth="1"/>
    <col min="4" max="7" width="13.7109375" style="14" customWidth="1"/>
    <col min="8" max="8" width="18.42578125" style="14" customWidth="1"/>
    <col min="9" max="9" width="19.85546875" style="14" customWidth="1"/>
    <col min="10" max="10" width="21" style="14" customWidth="1"/>
    <col min="11" max="12" width="22.140625" style="14" customWidth="1"/>
    <col min="13" max="14" width="24.28515625" style="14" customWidth="1"/>
    <col min="15" max="15" width="11.85546875" style="14" customWidth="1"/>
    <col min="16" max="16384" width="9.140625" style="14"/>
  </cols>
  <sheetData>
    <row r="2" spans="1:14" ht="42.75" customHeight="1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17" customFormat="1" ht="33" customHeight="1" x14ac:dyDescent="0.25">
      <c r="A3" s="15" t="s">
        <v>0</v>
      </c>
      <c r="B3" s="16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</row>
    <row r="4" spans="1:14" ht="22.5" customHeight="1" x14ac:dyDescent="0.25">
      <c r="A4" s="42" t="s">
        <v>25</v>
      </c>
      <c r="B4" s="45" t="s">
        <v>16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22.5" customHeight="1" x14ac:dyDescent="0.25">
      <c r="A5" s="43"/>
      <c r="B5" s="12" t="s">
        <v>30</v>
      </c>
      <c r="C5" s="12">
        <v>1180693</v>
      </c>
      <c r="D5" s="12">
        <v>1030916</v>
      </c>
      <c r="E5" s="12">
        <v>928168</v>
      </c>
      <c r="F5" s="12">
        <v>963459</v>
      </c>
      <c r="G5" s="12">
        <v>822954</v>
      </c>
      <c r="H5" s="12">
        <v>1035864</v>
      </c>
      <c r="I5" s="12">
        <v>1151751</v>
      </c>
      <c r="J5" s="12">
        <v>931484</v>
      </c>
      <c r="K5" s="12">
        <v>786094</v>
      </c>
      <c r="L5" s="12">
        <v>1055282</v>
      </c>
      <c r="M5" s="12">
        <v>1073318</v>
      </c>
      <c r="N5" s="12">
        <v>1201694</v>
      </c>
    </row>
    <row r="6" spans="1:14" ht="22.5" customHeight="1" x14ac:dyDescent="0.25">
      <c r="A6" s="43"/>
      <c r="B6" s="12" t="s">
        <v>21</v>
      </c>
      <c r="C6" s="12">
        <v>60154139</v>
      </c>
      <c r="D6" s="12">
        <v>56607926</v>
      </c>
      <c r="E6" s="12">
        <v>64384977</v>
      </c>
      <c r="F6" s="12">
        <v>56548137</v>
      </c>
      <c r="G6" s="12">
        <v>54290903</v>
      </c>
      <c r="H6" s="12">
        <v>52924293</v>
      </c>
      <c r="I6" s="12">
        <v>54082396</v>
      </c>
      <c r="J6" s="12">
        <v>52838581</v>
      </c>
      <c r="K6" s="12">
        <v>51816889</v>
      </c>
      <c r="L6" s="12">
        <v>58289825</v>
      </c>
      <c r="M6" s="12">
        <v>64954111</v>
      </c>
      <c r="N6" s="12">
        <v>68846814</v>
      </c>
    </row>
    <row r="7" spans="1:14" ht="22.5" customHeight="1" x14ac:dyDescent="0.25">
      <c r="A7" s="43"/>
      <c r="B7" s="18" t="s">
        <v>22</v>
      </c>
      <c r="C7" s="12">
        <v>6573714</v>
      </c>
      <c r="D7" s="12">
        <v>6055357</v>
      </c>
      <c r="E7" s="12">
        <v>6686875</v>
      </c>
      <c r="F7" s="12">
        <v>4700690</v>
      </c>
      <c r="G7" s="12">
        <v>3718780</v>
      </c>
      <c r="H7" s="12">
        <v>3608459</v>
      </c>
      <c r="I7" s="12">
        <v>3612472</v>
      </c>
      <c r="J7" s="12">
        <v>2869579</v>
      </c>
      <c r="K7" s="12">
        <v>3042903</v>
      </c>
      <c r="L7" s="12">
        <v>4313888</v>
      </c>
      <c r="M7" s="12">
        <v>5521747</v>
      </c>
      <c r="N7" s="12">
        <v>6358946</v>
      </c>
    </row>
    <row r="8" spans="1:14" ht="22.5" customHeight="1" x14ac:dyDescent="0.25">
      <c r="A8" s="43"/>
      <c r="B8" s="18" t="s">
        <v>14</v>
      </c>
      <c r="C8" s="12">
        <v>191865</v>
      </c>
      <c r="D8" s="12">
        <v>224371</v>
      </c>
      <c r="E8" s="12">
        <v>392049</v>
      </c>
      <c r="F8" s="12">
        <v>245628</v>
      </c>
      <c r="G8" s="12">
        <v>100751</v>
      </c>
      <c r="H8" s="12">
        <v>132964</v>
      </c>
      <c r="I8" s="12">
        <v>114107</v>
      </c>
      <c r="J8" s="12">
        <v>122825</v>
      </c>
      <c r="K8" s="12">
        <v>92565</v>
      </c>
      <c r="L8" s="12">
        <v>208717</v>
      </c>
      <c r="M8" s="12">
        <v>321810</v>
      </c>
      <c r="N8" s="12">
        <v>409561</v>
      </c>
    </row>
    <row r="9" spans="1:14" ht="22.5" customHeight="1" x14ac:dyDescent="0.25">
      <c r="A9" s="43"/>
      <c r="B9" s="18" t="s">
        <v>23</v>
      </c>
      <c r="C9" s="12">
        <v>56412</v>
      </c>
      <c r="D9" s="12">
        <v>50558</v>
      </c>
      <c r="E9" s="12">
        <v>57341</v>
      </c>
      <c r="F9" s="12">
        <v>48063</v>
      </c>
      <c r="G9" s="12">
        <v>24397</v>
      </c>
      <c r="H9" s="12">
        <v>21971</v>
      </c>
      <c r="I9" s="12">
        <v>20079</v>
      </c>
      <c r="J9" s="12">
        <v>17595</v>
      </c>
      <c r="K9" s="12">
        <v>17343</v>
      </c>
      <c r="L9" s="12">
        <v>17496</v>
      </c>
      <c r="M9" s="12">
        <v>36731</v>
      </c>
      <c r="N9" s="12">
        <v>52862</v>
      </c>
    </row>
    <row r="10" spans="1:14" ht="22.5" customHeight="1" x14ac:dyDescent="0.25">
      <c r="A10" s="43"/>
      <c r="B10" s="45" t="s">
        <v>17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1:14" ht="22.5" customHeight="1" x14ac:dyDescent="0.25">
      <c r="A11" s="43"/>
      <c r="B11" s="19"/>
      <c r="C11" s="12">
        <v>600</v>
      </c>
      <c r="D11" s="12">
        <v>600</v>
      </c>
      <c r="E11" s="12">
        <v>600</v>
      </c>
      <c r="F11" s="12">
        <v>600</v>
      </c>
      <c r="G11" s="12">
        <v>600</v>
      </c>
      <c r="H11" s="12">
        <v>600</v>
      </c>
      <c r="I11" s="12">
        <v>600</v>
      </c>
      <c r="J11" s="12">
        <v>600</v>
      </c>
      <c r="K11" s="12">
        <v>600</v>
      </c>
      <c r="L11" s="12">
        <v>600</v>
      </c>
      <c r="M11" s="12">
        <v>600</v>
      </c>
      <c r="N11" s="12">
        <v>600</v>
      </c>
    </row>
    <row r="12" spans="1:14" s="25" customFormat="1" ht="30.75" customHeight="1" x14ac:dyDescent="0.2">
      <c r="A12" s="44"/>
      <c r="B12" s="20" t="s">
        <v>15</v>
      </c>
      <c r="C12" s="13">
        <f t="shared" ref="C12:N12" si="0">SUM(C5:C9,C11)</f>
        <v>68157423</v>
      </c>
      <c r="D12" s="13">
        <f t="shared" si="0"/>
        <v>63969728</v>
      </c>
      <c r="E12" s="13">
        <f t="shared" si="0"/>
        <v>72450010</v>
      </c>
      <c r="F12" s="13">
        <f t="shared" si="0"/>
        <v>62506577</v>
      </c>
      <c r="G12" s="13">
        <f>SUM(G5:G9,G11)</f>
        <v>58958385</v>
      </c>
      <c r="H12" s="13">
        <f t="shared" si="0"/>
        <v>57724151</v>
      </c>
      <c r="I12" s="13">
        <f t="shared" si="0"/>
        <v>58981405</v>
      </c>
      <c r="J12" s="13">
        <f t="shared" si="0"/>
        <v>56780664</v>
      </c>
      <c r="K12" s="13">
        <f t="shared" si="0"/>
        <v>55756394</v>
      </c>
      <c r="L12" s="13">
        <f t="shared" si="0"/>
        <v>63885808</v>
      </c>
      <c r="M12" s="13">
        <f t="shared" si="0"/>
        <v>71908317</v>
      </c>
      <c r="N12" s="13">
        <f t="shared" si="0"/>
        <v>76870477</v>
      </c>
    </row>
    <row r="13" spans="1:14" ht="22.5" customHeight="1" x14ac:dyDescent="0.25">
      <c r="A13" s="42" t="s">
        <v>27</v>
      </c>
      <c r="B13" s="45" t="s">
        <v>16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</row>
    <row r="14" spans="1:14" ht="22.5" customHeight="1" x14ac:dyDescent="0.25">
      <c r="A14" s="43"/>
      <c r="B14" s="12" t="s">
        <v>21</v>
      </c>
      <c r="C14" s="12">
        <v>3329514</v>
      </c>
      <c r="D14" s="12">
        <v>3061913</v>
      </c>
      <c r="E14" s="12">
        <v>3415964</v>
      </c>
      <c r="F14" s="12">
        <v>2820567</v>
      </c>
      <c r="G14" s="12">
        <v>2684612</v>
      </c>
      <c r="H14" s="12">
        <v>2556592</v>
      </c>
      <c r="I14" s="12">
        <v>2534133</v>
      </c>
      <c r="J14" s="12">
        <v>2793495</v>
      </c>
      <c r="K14" s="12">
        <v>2825328</v>
      </c>
      <c r="L14" s="12">
        <v>3097349</v>
      </c>
      <c r="M14" s="12">
        <v>3429277</v>
      </c>
      <c r="N14" s="12">
        <v>3850890</v>
      </c>
    </row>
    <row r="15" spans="1:14" ht="22.5" customHeight="1" x14ac:dyDescent="0.25">
      <c r="A15" s="43"/>
      <c r="B15" s="18" t="s">
        <v>22</v>
      </c>
      <c r="C15" s="12">
        <v>3642981</v>
      </c>
      <c r="D15" s="12">
        <v>3375275</v>
      </c>
      <c r="E15" s="12">
        <v>2726047</v>
      </c>
      <c r="F15" s="12">
        <v>900080</v>
      </c>
      <c r="G15" s="12">
        <v>1898564</v>
      </c>
      <c r="H15" s="12">
        <v>2601180</v>
      </c>
      <c r="I15" s="12">
        <v>2123498</v>
      </c>
      <c r="J15" s="12">
        <v>2706717</v>
      </c>
      <c r="K15" s="12">
        <v>2685730</v>
      </c>
      <c r="L15" s="12">
        <v>2524039</v>
      </c>
      <c r="M15" s="12">
        <v>2626997</v>
      </c>
      <c r="N15" s="12">
        <v>2751683</v>
      </c>
    </row>
    <row r="16" spans="1:14" ht="22.5" customHeight="1" x14ac:dyDescent="0.25">
      <c r="A16" s="43"/>
      <c r="B16" s="18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2.5" customHeight="1" x14ac:dyDescent="0.25">
      <c r="A17" s="43"/>
      <c r="B17" s="18" t="s">
        <v>23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2.5" customHeight="1" x14ac:dyDescent="0.25">
      <c r="A18" s="43"/>
      <c r="B18" s="45" t="s">
        <v>17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19" spans="1:14" ht="22.5" customHeight="1" x14ac:dyDescent="0.25">
      <c r="A19" s="43"/>
      <c r="B19" s="1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s="25" customFormat="1" ht="30.75" customHeight="1" x14ac:dyDescent="0.2">
      <c r="A20" s="44"/>
      <c r="B20" s="20" t="s">
        <v>15</v>
      </c>
      <c r="C20" s="13">
        <f>SUM(C14:C17,C19)</f>
        <v>6972495</v>
      </c>
      <c r="D20" s="13">
        <f t="shared" ref="D20:N20" si="1">SUM(D14:D17,D19)</f>
        <v>6437188</v>
      </c>
      <c r="E20" s="13">
        <f t="shared" si="1"/>
        <v>6142011</v>
      </c>
      <c r="F20" s="13">
        <f t="shared" si="1"/>
        <v>3720647</v>
      </c>
      <c r="G20" s="13">
        <f>SUM(G14:G17,G19)</f>
        <v>4583176</v>
      </c>
      <c r="H20" s="13">
        <f t="shared" si="1"/>
        <v>5157772</v>
      </c>
      <c r="I20" s="13">
        <f>SUM(I14:I17,I19)</f>
        <v>4657631</v>
      </c>
      <c r="J20" s="13">
        <f>SUM(J14:J17,J19)</f>
        <v>5500212</v>
      </c>
      <c r="K20" s="13">
        <f>SUM(K14:K17,K19)</f>
        <v>5511058</v>
      </c>
      <c r="L20" s="13">
        <f>SUM(L14:L17,L19)</f>
        <v>5621388</v>
      </c>
      <c r="M20" s="13">
        <f t="shared" si="1"/>
        <v>6056274</v>
      </c>
      <c r="N20" s="13">
        <f t="shared" si="1"/>
        <v>6602573</v>
      </c>
    </row>
    <row r="21" spans="1:14" ht="22.5" customHeight="1" x14ac:dyDescent="0.25">
      <c r="A21" s="42" t="s">
        <v>28</v>
      </c>
      <c r="B21" s="45" t="s">
        <v>16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</row>
    <row r="22" spans="1:14" ht="22.5" customHeight="1" x14ac:dyDescent="0.25">
      <c r="A22" s="43"/>
      <c r="B22" s="12" t="s">
        <v>21</v>
      </c>
      <c r="C22" s="12">
        <v>3803134</v>
      </c>
      <c r="D22" s="12">
        <v>3131335</v>
      </c>
      <c r="E22" s="14">
        <v>3431557</v>
      </c>
      <c r="F22" s="12">
        <v>3209683</v>
      </c>
      <c r="G22" s="12">
        <v>2942739</v>
      </c>
      <c r="H22" s="12">
        <v>3027558</v>
      </c>
      <c r="I22" s="12">
        <v>3254542</v>
      </c>
      <c r="J22" s="12">
        <v>3176340</v>
      </c>
      <c r="K22" s="12">
        <v>2885592</v>
      </c>
      <c r="L22" s="12">
        <v>3297550</v>
      </c>
      <c r="M22" s="12">
        <v>3558403</v>
      </c>
      <c r="N22" s="12">
        <v>3963750</v>
      </c>
    </row>
    <row r="23" spans="1:14" ht="22.5" customHeight="1" x14ac:dyDescent="0.25">
      <c r="A23" s="43"/>
      <c r="B23" s="18" t="s">
        <v>22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22.5" customHeight="1" x14ac:dyDescent="0.25">
      <c r="A24" s="43"/>
      <c r="B24" s="18" t="s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22.5" customHeight="1" x14ac:dyDescent="0.25">
      <c r="A25" s="43"/>
      <c r="B25" s="18" t="s">
        <v>23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22.5" customHeight="1" x14ac:dyDescent="0.25">
      <c r="A26" s="43"/>
      <c r="B26" s="45" t="s">
        <v>17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4" ht="22.5" customHeight="1" x14ac:dyDescent="0.25">
      <c r="A27" s="43"/>
      <c r="B27" s="1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s="25" customFormat="1" ht="30.75" customHeight="1" x14ac:dyDescent="0.2">
      <c r="A28" s="44"/>
      <c r="B28" s="20" t="s">
        <v>15</v>
      </c>
      <c r="C28" s="13">
        <f>SUM(C22:C25,C27)</f>
        <v>3803134</v>
      </c>
      <c r="D28" s="13">
        <f>SUM(D22:D25,D27)</f>
        <v>3131335</v>
      </c>
      <c r="E28" s="13">
        <f t="shared" ref="E28:N28" si="2">SUM(E22:E25,E27)</f>
        <v>3431557</v>
      </c>
      <c r="F28" s="13">
        <f t="shared" si="2"/>
        <v>3209683</v>
      </c>
      <c r="G28" s="13">
        <f>SUM(G22:G25,G27)</f>
        <v>2942739</v>
      </c>
      <c r="H28" s="13">
        <f t="shared" si="2"/>
        <v>3027558</v>
      </c>
      <c r="I28" s="13">
        <f>SUM(I22:I25,I27)</f>
        <v>3254542</v>
      </c>
      <c r="J28" s="13">
        <f>SUM(J22:J25,J27)</f>
        <v>3176340</v>
      </c>
      <c r="K28" s="13">
        <f t="shared" si="2"/>
        <v>2885592</v>
      </c>
      <c r="L28" s="13">
        <f t="shared" si="2"/>
        <v>3297550</v>
      </c>
      <c r="M28" s="13">
        <f t="shared" si="2"/>
        <v>3558403</v>
      </c>
      <c r="N28" s="13">
        <f t="shared" si="2"/>
        <v>3963750</v>
      </c>
    </row>
    <row r="29" spans="1:14" ht="22.5" customHeight="1" x14ac:dyDescent="0.25">
      <c r="A29" s="42" t="s">
        <v>29</v>
      </c>
      <c r="B29" s="45" t="s">
        <v>16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</row>
    <row r="30" spans="1:14" ht="22.5" customHeight="1" x14ac:dyDescent="0.25">
      <c r="A30" s="43"/>
      <c r="B30" s="12" t="s">
        <v>21</v>
      </c>
      <c r="C30" s="12">
        <v>403380</v>
      </c>
      <c r="D30" s="12">
        <v>388011</v>
      </c>
      <c r="E30" s="24">
        <v>396916</v>
      </c>
      <c r="F30" s="12">
        <v>299678</v>
      </c>
      <c r="G30" s="12">
        <v>261977</v>
      </c>
      <c r="H30" s="12">
        <v>245930</v>
      </c>
      <c r="I30" s="12">
        <v>253789</v>
      </c>
      <c r="J30" s="12">
        <v>253648</v>
      </c>
      <c r="K30" s="12">
        <v>262831</v>
      </c>
      <c r="L30" s="12">
        <v>348682</v>
      </c>
      <c r="M30" s="12">
        <v>415434</v>
      </c>
      <c r="N30" s="12">
        <v>465054</v>
      </c>
    </row>
    <row r="31" spans="1:14" ht="22.5" customHeight="1" x14ac:dyDescent="0.25">
      <c r="A31" s="43"/>
      <c r="B31" s="18" t="s">
        <v>22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ht="22.5" customHeight="1" x14ac:dyDescent="0.25">
      <c r="A32" s="43"/>
      <c r="B32" s="18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22.5" customHeight="1" x14ac:dyDescent="0.25">
      <c r="A33" s="43"/>
      <c r="B33" s="18" t="s">
        <v>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22.5" customHeight="1" x14ac:dyDescent="0.25">
      <c r="A34" s="43"/>
      <c r="B34" s="45" t="s">
        <v>17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</row>
    <row r="35" spans="1:14" ht="22.5" customHeight="1" x14ac:dyDescent="0.25">
      <c r="A35" s="43"/>
      <c r="B35" s="1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s="25" customFormat="1" ht="30.75" customHeight="1" x14ac:dyDescent="0.2">
      <c r="A36" s="44"/>
      <c r="B36" s="20" t="s">
        <v>15</v>
      </c>
      <c r="C36" s="13">
        <f>SUM(C30:C33,C35)</f>
        <v>403380</v>
      </c>
      <c r="D36" s="13">
        <f>SUM(D30:D33,D35)</f>
        <v>388011</v>
      </c>
      <c r="E36" s="13">
        <f t="shared" ref="E36:N36" si="3">SUM(E30:E33,E35)</f>
        <v>396916</v>
      </c>
      <c r="F36" s="13">
        <f t="shared" si="3"/>
        <v>299678</v>
      </c>
      <c r="G36" s="13">
        <f>SUM(G30:G33,G35)</f>
        <v>261977</v>
      </c>
      <c r="H36" s="13">
        <f t="shared" si="3"/>
        <v>245930</v>
      </c>
      <c r="I36" s="13">
        <f>SUM(I30:I33,I35)</f>
        <v>253789</v>
      </c>
      <c r="J36" s="13">
        <f>SUM(J30:J33,J35)</f>
        <v>253648</v>
      </c>
      <c r="K36" s="13">
        <f>SUM(K30:K33,K35)</f>
        <v>262831</v>
      </c>
      <c r="L36" s="13">
        <f t="shared" si="3"/>
        <v>348682</v>
      </c>
      <c r="M36" s="13">
        <f t="shared" si="3"/>
        <v>415434</v>
      </c>
      <c r="N36" s="13">
        <f t="shared" si="3"/>
        <v>465054</v>
      </c>
    </row>
    <row r="37" spans="1:14" ht="22.5" customHeight="1" x14ac:dyDescent="0.25">
      <c r="A37" s="42" t="s">
        <v>33</v>
      </c>
      <c r="B37" s="45" t="s">
        <v>16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</row>
    <row r="38" spans="1:14" ht="22.5" customHeight="1" x14ac:dyDescent="0.25">
      <c r="A38" s="43"/>
      <c r="B38" s="12" t="s">
        <v>21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ht="22.5" customHeight="1" x14ac:dyDescent="0.25">
      <c r="A39" s="43"/>
      <c r="B39" s="18" t="s">
        <v>22</v>
      </c>
      <c r="C39" s="12">
        <v>46910</v>
      </c>
      <c r="D39" s="12">
        <v>247368</v>
      </c>
      <c r="E39" s="12">
        <v>44188</v>
      </c>
      <c r="F39" s="12">
        <v>21691</v>
      </c>
      <c r="G39" s="12">
        <v>19082</v>
      </c>
      <c r="H39" s="12">
        <v>45861</v>
      </c>
      <c r="I39" s="12">
        <v>20595</v>
      </c>
      <c r="J39" s="12">
        <v>18880</v>
      </c>
      <c r="K39" s="12">
        <v>33917</v>
      </c>
      <c r="L39" s="12">
        <v>1027844</v>
      </c>
      <c r="M39" s="12">
        <v>1635631</v>
      </c>
      <c r="N39" s="12">
        <v>1449793</v>
      </c>
    </row>
    <row r="40" spans="1:14" ht="22.5" customHeight="1" x14ac:dyDescent="0.25">
      <c r="A40" s="43"/>
      <c r="B40" s="18" t="s">
        <v>14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ht="22.5" customHeight="1" x14ac:dyDescent="0.25">
      <c r="A41" s="43"/>
      <c r="B41" s="18" t="s">
        <v>23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ht="22.5" customHeight="1" x14ac:dyDescent="0.25">
      <c r="A42" s="43"/>
      <c r="B42" s="45" t="s">
        <v>17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</row>
    <row r="43" spans="1:14" ht="22.5" customHeight="1" x14ac:dyDescent="0.25">
      <c r="A43" s="43"/>
      <c r="B43" s="1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s="25" customFormat="1" ht="30.75" customHeight="1" x14ac:dyDescent="0.2">
      <c r="A44" s="44"/>
      <c r="B44" s="20" t="s">
        <v>15</v>
      </c>
      <c r="C44" s="13">
        <f>SUM(C38:C41,C43)</f>
        <v>46910</v>
      </c>
      <c r="D44" s="13">
        <f t="shared" ref="D44:N44" si="4">SUM(D38:D41,D43)</f>
        <v>247368</v>
      </c>
      <c r="E44" s="13">
        <f t="shared" si="4"/>
        <v>44188</v>
      </c>
      <c r="F44" s="13">
        <f t="shared" si="4"/>
        <v>21691</v>
      </c>
      <c r="G44" s="13">
        <f>SUM(G38:G41,G43)</f>
        <v>19082</v>
      </c>
      <c r="H44" s="13">
        <f t="shared" si="4"/>
        <v>45861</v>
      </c>
      <c r="I44" s="13">
        <f t="shared" si="4"/>
        <v>20595</v>
      </c>
      <c r="J44" s="13">
        <f t="shared" si="4"/>
        <v>18880</v>
      </c>
      <c r="K44" s="13">
        <f t="shared" si="4"/>
        <v>33917</v>
      </c>
      <c r="L44" s="13">
        <f t="shared" si="4"/>
        <v>1027844</v>
      </c>
      <c r="M44" s="13">
        <f t="shared" si="4"/>
        <v>1635631</v>
      </c>
      <c r="N44" s="13">
        <f t="shared" si="4"/>
        <v>1449793</v>
      </c>
    </row>
    <row r="45" spans="1:14" ht="22.5" customHeight="1" x14ac:dyDescent="0.25">
      <c r="A45" s="42" t="s">
        <v>34</v>
      </c>
      <c r="B45" s="45" t="s">
        <v>16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  <row r="46" spans="1:14" ht="22.5" customHeight="1" x14ac:dyDescent="0.25">
      <c r="A46" s="43"/>
      <c r="B46" s="12" t="s">
        <v>21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ht="22.5" customHeight="1" x14ac:dyDescent="0.25">
      <c r="A47" s="43"/>
      <c r="B47" s="18" t="s">
        <v>22</v>
      </c>
      <c r="C47" s="12">
        <v>1545143</v>
      </c>
      <c r="D47" s="12">
        <v>1394578</v>
      </c>
      <c r="E47" s="12">
        <v>1622471</v>
      </c>
      <c r="F47" s="12">
        <v>1371984</v>
      </c>
      <c r="G47" s="12">
        <v>805094</v>
      </c>
      <c r="H47" s="12">
        <v>1083600</v>
      </c>
      <c r="I47" s="12">
        <v>1400950</v>
      </c>
      <c r="J47" s="12">
        <v>1406289</v>
      </c>
      <c r="K47" s="12">
        <v>1568774</v>
      </c>
      <c r="L47" s="12">
        <v>1738523</v>
      </c>
      <c r="M47" s="12">
        <v>1707216</v>
      </c>
      <c r="N47" s="12">
        <v>1901523</v>
      </c>
    </row>
    <row r="48" spans="1:14" ht="22.5" customHeight="1" x14ac:dyDescent="0.25">
      <c r="A48" s="43"/>
      <c r="B48" s="18" t="s">
        <v>14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22.5" customHeight="1" x14ac:dyDescent="0.25">
      <c r="A49" s="43"/>
      <c r="B49" s="18" t="s">
        <v>23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4" ht="22.5" customHeight="1" x14ac:dyDescent="0.25">
      <c r="A50" s="43"/>
      <c r="B50" s="45" t="s">
        <v>17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7"/>
    </row>
    <row r="51" spans="1:14" ht="22.5" customHeight="1" x14ac:dyDescent="0.25">
      <c r="A51" s="43"/>
      <c r="B51" s="1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30.75" customHeight="1" x14ac:dyDescent="0.25">
      <c r="A52" s="44"/>
      <c r="B52" s="20" t="s">
        <v>15</v>
      </c>
      <c r="C52" s="12">
        <f>SUM(C46:C49,C51)</f>
        <v>1545143</v>
      </c>
      <c r="D52" s="12">
        <f t="shared" ref="D52:N52" si="5">SUM(D46:D49,D51)</f>
        <v>1394578</v>
      </c>
      <c r="E52" s="12">
        <f t="shared" si="5"/>
        <v>1622471</v>
      </c>
      <c r="F52" s="12">
        <f t="shared" si="5"/>
        <v>1371984</v>
      </c>
      <c r="G52" s="12">
        <f>SUM(G46:G49,G51)</f>
        <v>805094</v>
      </c>
      <c r="H52" s="12">
        <f t="shared" si="5"/>
        <v>1083600</v>
      </c>
      <c r="I52" s="12">
        <f t="shared" si="5"/>
        <v>1400950</v>
      </c>
      <c r="J52" s="12">
        <f t="shared" si="5"/>
        <v>1406289</v>
      </c>
      <c r="K52" s="12">
        <f t="shared" si="5"/>
        <v>1568774</v>
      </c>
      <c r="L52" s="12">
        <f>SUM(L46:L49,L51)</f>
        <v>1738523</v>
      </c>
      <c r="M52" s="12">
        <f t="shared" si="5"/>
        <v>1707216</v>
      </c>
      <c r="N52" s="12">
        <f t="shared" si="5"/>
        <v>1901523</v>
      </c>
    </row>
    <row r="53" spans="1:14" ht="22.5" customHeight="1" x14ac:dyDescent="0.25">
      <c r="A53" s="40" t="s">
        <v>15</v>
      </c>
      <c r="B53" s="41"/>
      <c r="C53" s="13">
        <f t="shared" ref="C53:N53" si="6">SUM(C12,C20,C28,C36,C44,C52)</f>
        <v>80928485</v>
      </c>
      <c r="D53" s="13">
        <f t="shared" si="6"/>
        <v>75568208</v>
      </c>
      <c r="E53" s="13">
        <f t="shared" si="6"/>
        <v>84087153</v>
      </c>
      <c r="F53" s="13">
        <f t="shared" si="6"/>
        <v>71130260</v>
      </c>
      <c r="G53" s="13">
        <f t="shared" si="6"/>
        <v>67570453</v>
      </c>
      <c r="H53" s="13">
        <f t="shared" si="6"/>
        <v>67284872</v>
      </c>
      <c r="I53" s="13">
        <f t="shared" si="6"/>
        <v>68568912</v>
      </c>
      <c r="J53" s="13">
        <f t="shared" si="6"/>
        <v>67136033</v>
      </c>
      <c r="K53" s="13">
        <f t="shared" si="6"/>
        <v>66018566</v>
      </c>
      <c r="L53" s="13">
        <f t="shared" si="6"/>
        <v>75919795</v>
      </c>
      <c r="M53" s="13">
        <f t="shared" si="6"/>
        <v>85281275</v>
      </c>
      <c r="N53" s="13">
        <f t="shared" si="6"/>
        <v>91253170</v>
      </c>
    </row>
    <row r="56" spans="1:14" x14ac:dyDescent="0.25">
      <c r="I56" s="21"/>
      <c r="J56" s="21"/>
    </row>
    <row r="57" spans="1:14" x14ac:dyDescent="0.25">
      <c r="I57" s="21"/>
      <c r="J57" s="21"/>
    </row>
    <row r="60" spans="1:14" x14ac:dyDescent="0.25">
      <c r="I60" s="21"/>
    </row>
    <row r="62" spans="1:14" x14ac:dyDescent="0.25">
      <c r="I62" s="22"/>
      <c r="J62" s="23"/>
    </row>
  </sheetData>
  <mergeCells count="20">
    <mergeCell ref="A2:N2"/>
    <mergeCell ref="A4:A12"/>
    <mergeCell ref="B4:N4"/>
    <mergeCell ref="B10:N10"/>
    <mergeCell ref="A13:A20"/>
    <mergeCell ref="B13:N13"/>
    <mergeCell ref="B18:N18"/>
    <mergeCell ref="A21:A28"/>
    <mergeCell ref="B21:N21"/>
    <mergeCell ref="B26:N26"/>
    <mergeCell ref="A29:A36"/>
    <mergeCell ref="B29:N29"/>
    <mergeCell ref="B34:N34"/>
    <mergeCell ref="A53:B53"/>
    <mergeCell ref="A37:A44"/>
    <mergeCell ref="B37:N37"/>
    <mergeCell ref="B42:N42"/>
    <mergeCell ref="A45:A52"/>
    <mergeCell ref="B45:N45"/>
    <mergeCell ref="B50:N50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62"/>
  <sheetViews>
    <sheetView zoomScale="70" zoomScaleNormal="70" workbookViewId="0">
      <selection activeCell="O39" sqref="O39"/>
    </sheetView>
  </sheetViews>
  <sheetFormatPr defaultColWidth="9.140625" defaultRowHeight="15" x14ac:dyDescent="0.25"/>
  <cols>
    <col min="1" max="1" width="19.5703125" style="14" customWidth="1"/>
    <col min="2" max="2" width="18.140625" style="14" customWidth="1"/>
    <col min="3" max="14" width="18.42578125" style="14" customWidth="1"/>
    <col min="15" max="15" width="11.85546875" style="27" customWidth="1"/>
    <col min="16" max="16" width="9.140625" style="14"/>
    <col min="17" max="17" width="11.5703125" style="27" bestFit="1" customWidth="1"/>
    <col min="18" max="16384" width="9.140625" style="14"/>
  </cols>
  <sheetData>
    <row r="2" spans="1:17" ht="42.75" customHeight="1" x14ac:dyDescent="0.25">
      <c r="A2" s="48" t="s">
        <v>36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7" s="17" customFormat="1" ht="33" customHeight="1" x14ac:dyDescent="0.25">
      <c r="A3" s="15" t="s">
        <v>0</v>
      </c>
      <c r="B3" s="16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28"/>
      <c r="Q3" s="28"/>
    </row>
    <row r="4" spans="1:17" ht="22.5" customHeight="1" x14ac:dyDescent="0.25">
      <c r="A4" s="42" t="s">
        <v>25</v>
      </c>
      <c r="B4" s="45" t="s">
        <v>16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7" ht="22.5" customHeight="1" x14ac:dyDescent="0.25">
      <c r="A5" s="43"/>
      <c r="B5" s="12" t="s">
        <v>30</v>
      </c>
      <c r="C5" s="12">
        <v>1024719</v>
      </c>
      <c r="D5" s="12">
        <v>944530</v>
      </c>
      <c r="E5" s="12">
        <f>1092817</f>
        <v>1092817</v>
      </c>
      <c r="F5" s="12">
        <v>1047946</v>
      </c>
      <c r="G5" s="12">
        <v>808588</v>
      </c>
      <c r="H5" s="12">
        <v>771197</v>
      </c>
      <c r="I5" s="12">
        <v>929627</v>
      </c>
      <c r="J5" s="12">
        <v>967793</v>
      </c>
      <c r="K5" s="12">
        <v>1115793</v>
      </c>
      <c r="L5" s="12">
        <v>1123048</v>
      </c>
      <c r="M5" s="12">
        <v>1151853</v>
      </c>
      <c r="N5" s="12">
        <v>1145275</v>
      </c>
      <c r="O5" s="27">
        <f>N5/M5</f>
        <v>0.99428920183391456</v>
      </c>
      <c r="Q5" s="26">
        <f>AVERAGE(C5:N5)</f>
        <v>1010265.5</v>
      </c>
    </row>
    <row r="6" spans="1:17" ht="22.5" customHeight="1" x14ac:dyDescent="0.25">
      <c r="A6" s="43"/>
      <c r="B6" s="12" t="s">
        <v>21</v>
      </c>
      <c r="C6" s="12">
        <v>65617373</v>
      </c>
      <c r="D6" s="12">
        <v>60212595</v>
      </c>
      <c r="E6" s="12">
        <f>64666294+3632310</f>
        <v>68298604</v>
      </c>
      <c r="F6" s="12">
        <f>53520514+2317007</f>
        <v>55837521</v>
      </c>
      <c r="G6" s="12">
        <v>51506387</v>
      </c>
      <c r="H6" s="12">
        <v>46677485</v>
      </c>
      <c r="I6" s="12">
        <v>53565062</v>
      </c>
      <c r="J6" s="12">
        <v>55653658</v>
      </c>
      <c r="K6" s="12">
        <v>52627143</v>
      </c>
      <c r="L6" s="12">
        <v>56092960</v>
      </c>
      <c r="M6" s="12">
        <v>63230430</v>
      </c>
      <c r="N6" s="12">
        <v>64833365</v>
      </c>
      <c r="O6" s="27">
        <f t="shared" ref="O6:O9" si="0">N6/M6</f>
        <v>1.0253506895335047</v>
      </c>
      <c r="Q6" s="26">
        <f t="shared" ref="Q6:Q47" si="1">AVERAGE(C6:N6)</f>
        <v>57846048.583333336</v>
      </c>
    </row>
    <row r="7" spans="1:17" ht="22.5" customHeight="1" x14ac:dyDescent="0.25">
      <c r="A7" s="43"/>
      <c r="B7" s="18" t="s">
        <v>22</v>
      </c>
      <c r="C7" s="12">
        <v>6192260</v>
      </c>
      <c r="D7" s="12">
        <v>5284628</v>
      </c>
      <c r="E7" s="12">
        <f>4972009+468832</f>
        <v>5440841</v>
      </c>
      <c r="F7" s="12">
        <f>3828766+276617</f>
        <v>4105383</v>
      </c>
      <c r="G7" s="12">
        <v>3785773</v>
      </c>
      <c r="H7" s="12">
        <v>3499757</v>
      </c>
      <c r="I7" s="12">
        <v>3082000</v>
      </c>
      <c r="J7" s="12">
        <v>3584704</v>
      </c>
      <c r="K7" s="12">
        <v>3740824</v>
      </c>
      <c r="L7" s="12">
        <v>3478876</v>
      </c>
      <c r="M7" s="12">
        <v>4331772</v>
      </c>
      <c r="N7" s="12">
        <v>5886638</v>
      </c>
      <c r="O7" s="27">
        <f t="shared" si="0"/>
        <v>1.3589445612557631</v>
      </c>
      <c r="Q7" s="26">
        <f t="shared" si="1"/>
        <v>4367788</v>
      </c>
    </row>
    <row r="8" spans="1:17" ht="22.5" customHeight="1" x14ac:dyDescent="0.25">
      <c r="A8" s="43"/>
      <c r="B8" s="18" t="s">
        <v>14</v>
      </c>
      <c r="C8" s="12">
        <v>423495</v>
      </c>
      <c r="D8" s="12">
        <v>364026</v>
      </c>
      <c r="E8" s="12">
        <v>333461</v>
      </c>
      <c r="F8" s="12">
        <v>193544</v>
      </c>
      <c r="G8" s="12">
        <v>82755</v>
      </c>
      <c r="H8" s="12">
        <v>107374</v>
      </c>
      <c r="I8" s="12">
        <v>123081</v>
      </c>
      <c r="J8" s="12">
        <v>128348</v>
      </c>
      <c r="K8" s="12">
        <v>131902</v>
      </c>
      <c r="L8" s="12">
        <v>246412</v>
      </c>
      <c r="M8" s="12">
        <v>263825</v>
      </c>
      <c r="N8" s="12">
        <v>371160</v>
      </c>
      <c r="O8" s="27">
        <f t="shared" si="0"/>
        <v>1.4068416564010233</v>
      </c>
      <c r="Q8" s="26">
        <f t="shared" si="1"/>
        <v>230781.91666666666</v>
      </c>
    </row>
    <row r="9" spans="1:17" ht="22.5" customHeight="1" x14ac:dyDescent="0.25">
      <c r="A9" s="43"/>
      <c r="B9" s="18" t="s">
        <v>23</v>
      </c>
      <c r="C9" s="12">
        <v>33205</v>
      </c>
      <c r="D9" s="12">
        <v>53454</v>
      </c>
      <c r="E9" s="12">
        <v>41396</v>
      </c>
      <c r="F9" s="12">
        <v>16524</v>
      </c>
      <c r="G9" s="12">
        <v>9936</v>
      </c>
      <c r="H9" s="12">
        <v>6037</v>
      </c>
      <c r="I9" s="12">
        <v>5750</v>
      </c>
      <c r="J9" s="12">
        <v>6513</v>
      </c>
      <c r="K9" s="12">
        <v>8886.8100000000013</v>
      </c>
      <c r="L9" s="12">
        <v>12675.66</v>
      </c>
      <c r="M9" s="12">
        <v>22837</v>
      </c>
      <c r="N9" s="12">
        <v>23641</v>
      </c>
      <c r="O9" s="27">
        <f t="shared" si="0"/>
        <v>1.0352060253098043</v>
      </c>
      <c r="Q9" s="26">
        <f t="shared" si="1"/>
        <v>20071.289166666666</v>
      </c>
    </row>
    <row r="10" spans="1:17" ht="22.5" customHeight="1" x14ac:dyDescent="0.25">
      <c r="A10" s="43"/>
      <c r="B10" s="45" t="s">
        <v>17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  <c r="Q10" s="26"/>
    </row>
    <row r="11" spans="1:17" ht="22.5" customHeight="1" x14ac:dyDescent="0.25">
      <c r="A11" s="43"/>
      <c r="B11" s="19"/>
      <c r="C11" s="12">
        <v>600</v>
      </c>
      <c r="D11" s="12">
        <v>600</v>
      </c>
      <c r="E11" s="12">
        <v>600</v>
      </c>
      <c r="F11" s="12">
        <v>600</v>
      </c>
      <c r="G11" s="12">
        <v>3658</v>
      </c>
      <c r="H11" s="12">
        <v>1787</v>
      </c>
      <c r="I11" s="12">
        <v>1691</v>
      </c>
      <c r="J11" s="12">
        <v>1455</v>
      </c>
      <c r="K11" s="12">
        <v>1338</v>
      </c>
      <c r="L11" s="12">
        <v>1421</v>
      </c>
      <c r="M11" s="12">
        <v>1573</v>
      </c>
      <c r="N11" s="12">
        <v>714</v>
      </c>
      <c r="O11" s="27">
        <f>N11/M11</f>
        <v>0.45390972663699936</v>
      </c>
      <c r="Q11" s="26">
        <f t="shared" si="1"/>
        <v>1336.4166666666667</v>
      </c>
    </row>
    <row r="12" spans="1:17" s="25" customFormat="1" ht="30.75" customHeight="1" x14ac:dyDescent="0.25">
      <c r="A12" s="44"/>
      <c r="B12" s="20" t="s">
        <v>15</v>
      </c>
      <c r="C12" s="13">
        <f t="shared" ref="C12:N12" si="2">SUM(C5:C9,C11)</f>
        <v>73291652</v>
      </c>
      <c r="D12" s="13">
        <f t="shared" si="2"/>
        <v>66859833</v>
      </c>
      <c r="E12" s="13">
        <f t="shared" si="2"/>
        <v>75207719</v>
      </c>
      <c r="F12" s="13">
        <f t="shared" si="2"/>
        <v>61201518</v>
      </c>
      <c r="G12" s="13">
        <f>SUM(G5:G9,G11)</f>
        <v>56197097</v>
      </c>
      <c r="H12" s="13">
        <f t="shared" si="2"/>
        <v>51063637</v>
      </c>
      <c r="I12" s="13">
        <f t="shared" si="2"/>
        <v>57707211</v>
      </c>
      <c r="J12" s="13">
        <f t="shared" si="2"/>
        <v>60342471</v>
      </c>
      <c r="K12" s="13">
        <f t="shared" si="2"/>
        <v>57625886.810000002</v>
      </c>
      <c r="L12" s="13">
        <f t="shared" si="2"/>
        <v>60955392.659999996</v>
      </c>
      <c r="M12" s="13">
        <f t="shared" si="2"/>
        <v>69002290</v>
      </c>
      <c r="N12" s="13">
        <f t="shared" si="2"/>
        <v>72260793</v>
      </c>
      <c r="O12" s="27"/>
      <c r="Q12" s="26"/>
    </row>
    <row r="13" spans="1:17" ht="22.5" customHeight="1" x14ac:dyDescent="0.25">
      <c r="A13" s="42" t="s">
        <v>27</v>
      </c>
      <c r="B13" s="45" t="s">
        <v>16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  <c r="Q13" s="26"/>
    </row>
    <row r="14" spans="1:17" ht="22.5" customHeight="1" x14ac:dyDescent="0.25">
      <c r="A14" s="43"/>
      <c r="B14" s="12" t="s">
        <v>21</v>
      </c>
      <c r="C14" s="12">
        <v>3967496</v>
      </c>
      <c r="D14" s="12">
        <v>121655</v>
      </c>
      <c r="E14" s="12">
        <v>728647</v>
      </c>
      <c r="F14" s="12">
        <v>3003230</v>
      </c>
      <c r="G14" s="12">
        <v>2689359</v>
      </c>
      <c r="H14" s="12">
        <v>2232909</v>
      </c>
      <c r="I14" s="12">
        <v>2386704</v>
      </c>
      <c r="J14" s="12">
        <v>2703757</v>
      </c>
      <c r="K14" s="12">
        <v>2858079</v>
      </c>
      <c r="L14" s="12">
        <v>3002118</v>
      </c>
      <c r="M14" s="12">
        <v>3426615</v>
      </c>
      <c r="N14" s="12">
        <v>3787858</v>
      </c>
      <c r="O14" s="27">
        <f t="shared" ref="O14:O15" si="3">N14/M14</f>
        <v>1.1054226984939948</v>
      </c>
      <c r="Q14" s="26">
        <f t="shared" si="1"/>
        <v>2575702.25</v>
      </c>
    </row>
    <row r="15" spans="1:17" ht="22.5" customHeight="1" x14ac:dyDescent="0.25">
      <c r="A15" s="43"/>
      <c r="B15" s="18" t="s">
        <v>22</v>
      </c>
      <c r="C15" s="12">
        <v>2687818</v>
      </c>
      <c r="D15" s="12">
        <v>2861820</v>
      </c>
      <c r="E15" s="12">
        <v>3277750</v>
      </c>
      <c r="F15" s="12">
        <v>2797730</v>
      </c>
      <c r="G15" s="12">
        <v>2390949</v>
      </c>
      <c r="H15" s="12">
        <v>2789971</v>
      </c>
      <c r="I15" s="12">
        <v>139202</v>
      </c>
      <c r="J15" s="12">
        <v>2580359</v>
      </c>
      <c r="K15" s="12">
        <v>2202398</v>
      </c>
      <c r="L15" s="12">
        <v>2242437</v>
      </c>
      <c r="M15" s="12">
        <v>1421769</v>
      </c>
      <c r="N15" s="12">
        <v>2024149</v>
      </c>
      <c r="O15" s="27">
        <f t="shared" si="3"/>
        <v>1.4236834535005334</v>
      </c>
      <c r="Q15" s="26">
        <f t="shared" si="1"/>
        <v>2284696</v>
      </c>
    </row>
    <row r="16" spans="1:17" ht="22.5" customHeight="1" x14ac:dyDescent="0.25">
      <c r="A16" s="43"/>
      <c r="B16" s="18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Q16" s="26"/>
    </row>
    <row r="17" spans="1:17" ht="22.5" customHeight="1" x14ac:dyDescent="0.25">
      <c r="A17" s="43"/>
      <c r="B17" s="18" t="s">
        <v>23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Q17" s="26"/>
    </row>
    <row r="18" spans="1:17" ht="22.5" customHeight="1" x14ac:dyDescent="0.25">
      <c r="A18" s="43"/>
      <c r="B18" s="45" t="s">
        <v>17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  <c r="Q18" s="26"/>
    </row>
    <row r="19" spans="1:17" ht="22.5" customHeight="1" x14ac:dyDescent="0.25">
      <c r="A19" s="43"/>
      <c r="B19" s="1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Q19" s="26"/>
    </row>
    <row r="20" spans="1:17" s="25" customFormat="1" ht="30.75" customHeight="1" x14ac:dyDescent="0.25">
      <c r="A20" s="44"/>
      <c r="B20" s="20" t="s">
        <v>15</v>
      </c>
      <c r="C20" s="13">
        <f>SUM(C14:C17,C19)</f>
        <v>6655314</v>
      </c>
      <c r="D20" s="13">
        <f t="shared" ref="D20:N20" si="4">SUM(D14:D17,D19)</f>
        <v>2983475</v>
      </c>
      <c r="E20" s="13">
        <f t="shared" si="4"/>
        <v>4006397</v>
      </c>
      <c r="F20" s="13">
        <f t="shared" si="4"/>
        <v>5800960</v>
      </c>
      <c r="G20" s="13">
        <f>SUM(G14:G17,G19)</f>
        <v>5080308</v>
      </c>
      <c r="H20" s="13">
        <f t="shared" si="4"/>
        <v>5022880</v>
      </c>
      <c r="I20" s="13">
        <f>SUM(I14:I17,I19)</f>
        <v>2525906</v>
      </c>
      <c r="J20" s="13">
        <f>SUM(J14:J17,J19)</f>
        <v>5284116</v>
      </c>
      <c r="K20" s="13">
        <f>SUM(K14:K17,K19)</f>
        <v>5060477</v>
      </c>
      <c r="L20" s="13">
        <f>SUM(L14:L17,L19)</f>
        <v>5244555</v>
      </c>
      <c r="M20" s="13">
        <f t="shared" si="4"/>
        <v>4848384</v>
      </c>
      <c r="N20" s="13">
        <f t="shared" si="4"/>
        <v>5812007</v>
      </c>
      <c r="O20" s="27"/>
      <c r="Q20" s="26"/>
    </row>
    <row r="21" spans="1:17" ht="22.5" customHeight="1" x14ac:dyDescent="0.25">
      <c r="A21" s="42" t="s">
        <v>28</v>
      </c>
      <c r="B21" s="45" t="s">
        <v>16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  <c r="Q21" s="26"/>
    </row>
    <row r="22" spans="1:17" ht="22.5" customHeight="1" x14ac:dyDescent="0.25">
      <c r="A22" s="43"/>
      <c r="B22" s="12" t="s">
        <v>21</v>
      </c>
      <c r="C22" s="12">
        <v>4403155</v>
      </c>
      <c r="D22" s="12">
        <v>3825081</v>
      </c>
      <c r="E22" s="12">
        <v>4014022</v>
      </c>
      <c r="F22" s="12">
        <v>3361017</v>
      </c>
      <c r="G22" s="12">
        <v>3058118</v>
      </c>
      <c r="H22" s="12">
        <v>2964819</v>
      </c>
      <c r="I22" s="12">
        <v>3257776</v>
      </c>
      <c r="J22" s="12">
        <v>3023219</v>
      </c>
      <c r="K22" s="12">
        <v>2858311</v>
      </c>
      <c r="L22" s="12">
        <v>3639215</v>
      </c>
      <c r="M22" s="12">
        <v>4154440</v>
      </c>
      <c r="N22" s="12">
        <v>4433194</v>
      </c>
      <c r="O22" s="27">
        <f>N22/M22</f>
        <v>1.0670978519367231</v>
      </c>
      <c r="Q22" s="26">
        <f t="shared" si="1"/>
        <v>3582697.25</v>
      </c>
    </row>
    <row r="23" spans="1:17" ht="22.5" customHeight="1" x14ac:dyDescent="0.25">
      <c r="A23" s="43"/>
      <c r="B23" s="18" t="s">
        <v>22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Q23" s="26"/>
    </row>
    <row r="24" spans="1:17" ht="22.5" customHeight="1" x14ac:dyDescent="0.25">
      <c r="A24" s="43"/>
      <c r="B24" s="18" t="s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Q24" s="26"/>
    </row>
    <row r="25" spans="1:17" ht="22.5" customHeight="1" x14ac:dyDescent="0.25">
      <c r="A25" s="43"/>
      <c r="B25" s="18" t="s">
        <v>23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Q25" s="26"/>
    </row>
    <row r="26" spans="1:17" ht="22.5" customHeight="1" x14ac:dyDescent="0.25">
      <c r="A26" s="43"/>
      <c r="B26" s="45" t="s">
        <v>17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  <c r="Q26" s="26"/>
    </row>
    <row r="27" spans="1:17" ht="22.5" customHeight="1" x14ac:dyDescent="0.25">
      <c r="A27" s="43"/>
      <c r="B27" s="1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Q27" s="26"/>
    </row>
    <row r="28" spans="1:17" s="25" customFormat="1" ht="30.75" customHeight="1" x14ac:dyDescent="0.25">
      <c r="A28" s="44"/>
      <c r="B28" s="20" t="s">
        <v>15</v>
      </c>
      <c r="C28" s="13">
        <f>SUM(C22:C25,C27)</f>
        <v>4403155</v>
      </c>
      <c r="D28" s="13">
        <f>SUM(D22:D25,D27)</f>
        <v>3825081</v>
      </c>
      <c r="E28" s="13">
        <f t="shared" ref="E28:N28" si="5">SUM(E22:E25,E27)</f>
        <v>4014022</v>
      </c>
      <c r="F28" s="13">
        <f t="shared" si="5"/>
        <v>3361017</v>
      </c>
      <c r="G28" s="13">
        <f>SUM(G22:G25,G27)</f>
        <v>3058118</v>
      </c>
      <c r="H28" s="13">
        <f t="shared" si="5"/>
        <v>2964819</v>
      </c>
      <c r="I28" s="13">
        <f>SUM(I22:I25,I27)</f>
        <v>3257776</v>
      </c>
      <c r="J28" s="13">
        <f>SUM(J22:J25,J27)</f>
        <v>3023219</v>
      </c>
      <c r="K28" s="13">
        <f t="shared" si="5"/>
        <v>2858311</v>
      </c>
      <c r="L28" s="13">
        <f t="shared" si="5"/>
        <v>3639215</v>
      </c>
      <c r="M28" s="13">
        <f t="shared" si="5"/>
        <v>4154440</v>
      </c>
      <c r="N28" s="13">
        <f t="shared" si="5"/>
        <v>4433194</v>
      </c>
      <c r="O28" s="27"/>
      <c r="Q28" s="26"/>
    </row>
    <row r="29" spans="1:17" ht="22.5" customHeight="1" x14ac:dyDescent="0.25">
      <c r="A29" s="42" t="s">
        <v>37</v>
      </c>
      <c r="B29" s="45" t="s">
        <v>16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  <c r="Q29" s="26"/>
    </row>
    <row r="30" spans="1:17" ht="22.5" customHeight="1" x14ac:dyDescent="0.25">
      <c r="A30" s="43"/>
      <c r="B30" s="12" t="s">
        <v>21</v>
      </c>
      <c r="C30" s="12">
        <v>459922</v>
      </c>
      <c r="D30" s="12">
        <v>400230</v>
      </c>
      <c r="E30" s="12">
        <v>403141</v>
      </c>
      <c r="F30" s="12">
        <v>340652</v>
      </c>
      <c r="G30" s="12">
        <v>304184</v>
      </c>
      <c r="H30" s="12">
        <v>309310</v>
      </c>
      <c r="I30" s="12">
        <v>329082</v>
      </c>
      <c r="J30" s="12">
        <v>359969</v>
      </c>
      <c r="K30" s="12">
        <v>386979</v>
      </c>
      <c r="L30" s="12">
        <v>458379</v>
      </c>
      <c r="M30" s="12">
        <v>502726</v>
      </c>
      <c r="N30" s="12">
        <v>554311</v>
      </c>
      <c r="O30" s="27">
        <f>N30/M30</f>
        <v>1.1026105671876927</v>
      </c>
      <c r="Q30" s="26">
        <f t="shared" si="1"/>
        <v>400740.41666666669</v>
      </c>
    </row>
    <row r="31" spans="1:17" ht="22.5" customHeight="1" x14ac:dyDescent="0.25">
      <c r="A31" s="43"/>
      <c r="B31" s="18" t="s">
        <v>22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Q31" s="26"/>
    </row>
    <row r="32" spans="1:17" ht="22.5" customHeight="1" x14ac:dyDescent="0.25">
      <c r="A32" s="43"/>
      <c r="B32" s="18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Q32" s="26"/>
    </row>
    <row r="33" spans="1:17" ht="22.5" customHeight="1" x14ac:dyDescent="0.25">
      <c r="A33" s="43"/>
      <c r="B33" s="18" t="s">
        <v>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Q33" s="26"/>
    </row>
    <row r="34" spans="1:17" ht="22.5" customHeight="1" x14ac:dyDescent="0.25">
      <c r="A34" s="43"/>
      <c r="B34" s="45" t="s">
        <v>17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  <c r="Q34" s="26"/>
    </row>
    <row r="35" spans="1:17" ht="22.5" customHeight="1" x14ac:dyDescent="0.25">
      <c r="A35" s="43"/>
      <c r="B35" s="1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Q35" s="26"/>
    </row>
    <row r="36" spans="1:17" s="25" customFormat="1" ht="30.75" customHeight="1" x14ac:dyDescent="0.25">
      <c r="A36" s="44"/>
      <c r="B36" s="20" t="s">
        <v>15</v>
      </c>
      <c r="C36" s="13">
        <f>SUM(C30:C33,C35)</f>
        <v>459922</v>
      </c>
      <c r="D36" s="13">
        <f>SUM(D30:D33,D35)</f>
        <v>400230</v>
      </c>
      <c r="E36" s="13">
        <f t="shared" ref="E36:N36" si="6">SUM(E30:E33,E35)</f>
        <v>403141</v>
      </c>
      <c r="F36" s="13">
        <f t="shared" si="6"/>
        <v>340652</v>
      </c>
      <c r="G36" s="13">
        <f>SUM(G30:G33,G35)</f>
        <v>304184</v>
      </c>
      <c r="H36" s="13">
        <f t="shared" si="6"/>
        <v>309310</v>
      </c>
      <c r="I36" s="13">
        <f>SUM(I30:I33,I35)</f>
        <v>329082</v>
      </c>
      <c r="J36" s="13">
        <f>SUM(J30:J33,J35)</f>
        <v>359969</v>
      </c>
      <c r="K36" s="13">
        <f>SUM(K30:K33,K35)</f>
        <v>386979</v>
      </c>
      <c r="L36" s="13">
        <f t="shared" si="6"/>
        <v>458379</v>
      </c>
      <c r="M36" s="13">
        <f t="shared" si="6"/>
        <v>502726</v>
      </c>
      <c r="N36" s="13">
        <f t="shared" si="6"/>
        <v>554311</v>
      </c>
      <c r="O36" s="27"/>
      <c r="Q36" s="26"/>
    </row>
    <row r="37" spans="1:17" ht="22.5" customHeight="1" x14ac:dyDescent="0.25">
      <c r="A37" s="42" t="s">
        <v>33</v>
      </c>
      <c r="B37" s="45" t="s">
        <v>16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  <c r="Q37" s="26"/>
    </row>
    <row r="38" spans="1:17" ht="22.5" customHeight="1" x14ac:dyDescent="0.25">
      <c r="A38" s="43"/>
      <c r="B38" s="12" t="s">
        <v>21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Q38" s="26"/>
    </row>
    <row r="39" spans="1:17" ht="22.5" customHeight="1" x14ac:dyDescent="0.25">
      <c r="A39" s="43"/>
      <c r="B39" s="18" t="s">
        <v>22</v>
      </c>
      <c r="C39" s="12">
        <v>1408664</v>
      </c>
      <c r="D39" s="12">
        <v>593222</v>
      </c>
      <c r="E39" s="12">
        <v>1151060</v>
      </c>
      <c r="F39" s="12">
        <v>6339</v>
      </c>
      <c r="G39" s="12">
        <v>26287</v>
      </c>
      <c r="H39" s="12">
        <v>18466</v>
      </c>
      <c r="I39" s="12">
        <v>19808</v>
      </c>
      <c r="J39" s="12">
        <v>24107</v>
      </c>
      <c r="K39" s="12">
        <v>23955</v>
      </c>
      <c r="L39" s="12">
        <v>30233</v>
      </c>
      <c r="M39" s="12">
        <v>43746</v>
      </c>
      <c r="N39" s="12">
        <v>56215</v>
      </c>
      <c r="O39" s="27">
        <f>N39/M39</f>
        <v>1.2850317743336535</v>
      </c>
      <c r="Q39" s="26">
        <f t="shared" si="1"/>
        <v>283508.5</v>
      </c>
    </row>
    <row r="40" spans="1:17" ht="22.5" customHeight="1" x14ac:dyDescent="0.25">
      <c r="A40" s="43"/>
      <c r="B40" s="18" t="s">
        <v>14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Q40" s="26"/>
    </row>
    <row r="41" spans="1:17" ht="22.5" customHeight="1" x14ac:dyDescent="0.25">
      <c r="A41" s="43"/>
      <c r="B41" s="18" t="s">
        <v>23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Q41" s="26"/>
    </row>
    <row r="42" spans="1:17" ht="22.5" customHeight="1" x14ac:dyDescent="0.25">
      <c r="A42" s="43"/>
      <c r="B42" s="45" t="s">
        <v>17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  <c r="Q42" s="26"/>
    </row>
    <row r="43" spans="1:17" ht="22.5" customHeight="1" x14ac:dyDescent="0.25">
      <c r="A43" s="43"/>
      <c r="B43" s="1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Q43" s="26"/>
    </row>
    <row r="44" spans="1:17" s="25" customFormat="1" ht="30.75" customHeight="1" x14ac:dyDescent="0.25">
      <c r="A44" s="44"/>
      <c r="B44" s="20" t="s">
        <v>15</v>
      </c>
      <c r="C44" s="13">
        <f>SUM(C38:C41,C43)</f>
        <v>1408664</v>
      </c>
      <c r="D44" s="13">
        <f t="shared" ref="D44:N44" si="7">SUM(D38:D41,D43)</f>
        <v>593222</v>
      </c>
      <c r="E44" s="13">
        <f t="shared" si="7"/>
        <v>1151060</v>
      </c>
      <c r="F44" s="13">
        <f t="shared" si="7"/>
        <v>6339</v>
      </c>
      <c r="G44" s="13">
        <f>SUM(G38:G41,G43)</f>
        <v>26287</v>
      </c>
      <c r="H44" s="13">
        <f t="shared" si="7"/>
        <v>18466</v>
      </c>
      <c r="I44" s="13">
        <f t="shared" si="7"/>
        <v>19808</v>
      </c>
      <c r="J44" s="13">
        <f t="shared" si="7"/>
        <v>24107</v>
      </c>
      <c r="K44" s="13">
        <f t="shared" si="7"/>
        <v>23955</v>
      </c>
      <c r="L44" s="13">
        <f t="shared" si="7"/>
        <v>30233</v>
      </c>
      <c r="M44" s="13">
        <f t="shared" si="7"/>
        <v>43746</v>
      </c>
      <c r="N44" s="13">
        <f t="shared" si="7"/>
        <v>56215</v>
      </c>
      <c r="O44" s="27"/>
      <c r="Q44" s="26"/>
    </row>
    <row r="45" spans="1:17" ht="22.5" customHeight="1" x14ac:dyDescent="0.25">
      <c r="A45" s="42" t="s">
        <v>34</v>
      </c>
      <c r="B45" s="45" t="s">
        <v>16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  <c r="Q45" s="26"/>
    </row>
    <row r="46" spans="1:17" ht="22.5" customHeight="1" x14ac:dyDescent="0.25">
      <c r="A46" s="43"/>
      <c r="B46" s="12" t="s">
        <v>21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Q46" s="26"/>
    </row>
    <row r="47" spans="1:17" ht="22.5" customHeight="1" x14ac:dyDescent="0.25">
      <c r="A47" s="43"/>
      <c r="B47" s="18" t="s">
        <v>22</v>
      </c>
      <c r="C47" s="12">
        <v>2186866</v>
      </c>
      <c r="D47" s="12">
        <v>2197937</v>
      </c>
      <c r="E47" s="12">
        <v>1995537</v>
      </c>
      <c r="F47" s="12">
        <v>1502765</v>
      </c>
      <c r="G47" s="12">
        <v>1507437</v>
      </c>
      <c r="H47" s="12">
        <v>1518739</v>
      </c>
      <c r="I47" s="12">
        <v>1571507</v>
      </c>
      <c r="J47" s="12">
        <v>1463944</v>
      </c>
      <c r="K47" s="12">
        <v>1320211</v>
      </c>
      <c r="L47" s="12">
        <v>1491956</v>
      </c>
      <c r="M47" s="12">
        <v>1852608</v>
      </c>
      <c r="N47" s="12">
        <v>1941201</v>
      </c>
      <c r="O47" s="27">
        <f>N47/M47</f>
        <v>1.0478206938542853</v>
      </c>
      <c r="Q47" s="26">
        <f t="shared" si="1"/>
        <v>1712559</v>
      </c>
    </row>
    <row r="48" spans="1:17" ht="22.5" customHeight="1" x14ac:dyDescent="0.25">
      <c r="A48" s="43"/>
      <c r="B48" s="18" t="s">
        <v>14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22.5" customHeight="1" x14ac:dyDescent="0.25">
      <c r="A49" s="43"/>
      <c r="B49" s="18" t="s">
        <v>23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4" ht="22.5" customHeight="1" x14ac:dyDescent="0.25">
      <c r="A50" s="43"/>
      <c r="B50" s="45" t="s">
        <v>17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7"/>
    </row>
    <row r="51" spans="1:14" ht="22.5" customHeight="1" x14ac:dyDescent="0.25">
      <c r="A51" s="43"/>
      <c r="B51" s="1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30.75" customHeight="1" x14ac:dyDescent="0.25">
      <c r="A52" s="44"/>
      <c r="B52" s="20" t="s">
        <v>15</v>
      </c>
      <c r="C52" s="13">
        <f>SUM(C46:C49,C51)</f>
        <v>2186866</v>
      </c>
      <c r="D52" s="13">
        <f t="shared" ref="D52:N52" si="8">SUM(D46:D49,D51)</f>
        <v>2197937</v>
      </c>
      <c r="E52" s="13">
        <f t="shared" si="8"/>
        <v>1995537</v>
      </c>
      <c r="F52" s="13">
        <f t="shared" si="8"/>
        <v>1502765</v>
      </c>
      <c r="G52" s="13">
        <f>SUM(G46:G49,G51)</f>
        <v>1507437</v>
      </c>
      <c r="H52" s="13">
        <f t="shared" si="8"/>
        <v>1518739</v>
      </c>
      <c r="I52" s="13">
        <f t="shared" si="8"/>
        <v>1571507</v>
      </c>
      <c r="J52" s="13">
        <f t="shared" si="8"/>
        <v>1463944</v>
      </c>
      <c r="K52" s="13">
        <f t="shared" si="8"/>
        <v>1320211</v>
      </c>
      <c r="L52" s="13">
        <f>SUM(L46:L49,L51)</f>
        <v>1491956</v>
      </c>
      <c r="M52" s="13">
        <f t="shared" si="8"/>
        <v>1852608</v>
      </c>
      <c r="N52" s="13">
        <f t="shared" si="8"/>
        <v>1941201</v>
      </c>
    </row>
    <row r="53" spans="1:14" ht="22.5" customHeight="1" x14ac:dyDescent="0.25">
      <c r="A53" s="40" t="s">
        <v>15</v>
      </c>
      <c r="B53" s="41"/>
      <c r="C53" s="13">
        <f t="shared" ref="C53:N53" si="9">SUM(C12,C20,C28,C36,C44,C52)</f>
        <v>88405573</v>
      </c>
      <c r="D53" s="13">
        <f t="shared" si="9"/>
        <v>76859778</v>
      </c>
      <c r="E53" s="13">
        <f t="shared" si="9"/>
        <v>86777876</v>
      </c>
      <c r="F53" s="13">
        <f t="shared" si="9"/>
        <v>72213251</v>
      </c>
      <c r="G53" s="13">
        <f t="shared" si="9"/>
        <v>66173431</v>
      </c>
      <c r="H53" s="13">
        <f t="shared" si="9"/>
        <v>60897851</v>
      </c>
      <c r="I53" s="13">
        <f t="shared" si="9"/>
        <v>65411290</v>
      </c>
      <c r="J53" s="13">
        <f t="shared" si="9"/>
        <v>70497826</v>
      </c>
      <c r="K53" s="13">
        <f t="shared" si="9"/>
        <v>67275819.810000002</v>
      </c>
      <c r="L53" s="13">
        <f t="shared" si="9"/>
        <v>71819730.659999996</v>
      </c>
      <c r="M53" s="13">
        <f t="shared" si="9"/>
        <v>80404194</v>
      </c>
      <c r="N53" s="13">
        <f t="shared" si="9"/>
        <v>85057721</v>
      </c>
    </row>
    <row r="56" spans="1:14" x14ac:dyDescent="0.25">
      <c r="I56" s="21"/>
      <c r="J56" s="21"/>
    </row>
    <row r="57" spans="1:14" x14ac:dyDescent="0.25">
      <c r="I57" s="21"/>
      <c r="J57" s="21"/>
    </row>
    <row r="60" spans="1:14" x14ac:dyDescent="0.25">
      <c r="I60" s="21"/>
    </row>
    <row r="62" spans="1:14" x14ac:dyDescent="0.25">
      <c r="I62" s="22"/>
      <c r="J62" s="23"/>
    </row>
  </sheetData>
  <mergeCells count="20">
    <mergeCell ref="A53:B53"/>
    <mergeCell ref="A37:A44"/>
    <mergeCell ref="B37:N37"/>
    <mergeCell ref="B42:N42"/>
    <mergeCell ref="A45:A52"/>
    <mergeCell ref="B45:N45"/>
    <mergeCell ref="B50:N50"/>
    <mergeCell ref="A21:A28"/>
    <mergeCell ref="B21:N21"/>
    <mergeCell ref="B26:N26"/>
    <mergeCell ref="A29:A36"/>
    <mergeCell ref="B29:N29"/>
    <mergeCell ref="B34:N34"/>
    <mergeCell ref="A2:N2"/>
    <mergeCell ref="A4:A12"/>
    <mergeCell ref="B4:N4"/>
    <mergeCell ref="B10:N10"/>
    <mergeCell ref="A13:A20"/>
    <mergeCell ref="B13:N13"/>
    <mergeCell ref="B18:N18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62"/>
  <sheetViews>
    <sheetView zoomScale="75" zoomScaleNormal="75" workbookViewId="0">
      <selection activeCell="W47" sqref="W47"/>
    </sheetView>
  </sheetViews>
  <sheetFormatPr defaultColWidth="9.140625" defaultRowHeight="15" x14ac:dyDescent="0.25"/>
  <cols>
    <col min="1" max="1" width="19.5703125" style="14" customWidth="1"/>
    <col min="2" max="2" width="18.140625" style="14" customWidth="1"/>
    <col min="3" max="6" width="18.42578125" style="14" customWidth="1"/>
    <col min="7" max="7" width="18.42578125" style="14" hidden="1" customWidth="1"/>
    <col min="8" max="8" width="18.42578125" style="14" customWidth="1"/>
    <col min="9" max="9" width="18.42578125" style="14" hidden="1" customWidth="1"/>
    <col min="10" max="10" width="18.42578125" style="14" customWidth="1"/>
    <col min="11" max="11" width="18.42578125" style="14" hidden="1" customWidth="1"/>
    <col min="12" max="12" width="18.42578125" style="14" customWidth="1"/>
    <col min="13" max="13" width="18.42578125" style="14" hidden="1" customWidth="1"/>
    <col min="14" max="14" width="18.42578125" style="14" customWidth="1"/>
    <col min="15" max="15" width="18.42578125" style="14" hidden="1" customWidth="1"/>
    <col min="16" max="16" width="18.42578125" style="14" customWidth="1"/>
    <col min="17" max="17" width="18.42578125" style="14" hidden="1" customWidth="1"/>
    <col min="18" max="18" width="18.42578125" style="14" customWidth="1"/>
    <col min="19" max="19" width="18.42578125" style="14" hidden="1" customWidth="1"/>
    <col min="20" max="20" width="18.42578125" style="14" customWidth="1"/>
    <col min="21" max="21" width="18.42578125" style="14" hidden="1" customWidth="1"/>
    <col min="22" max="22" width="18.42578125" style="14" customWidth="1"/>
    <col min="23" max="23" width="11.85546875" style="27" customWidth="1"/>
    <col min="24" max="16384" width="9.140625" style="14"/>
  </cols>
  <sheetData>
    <row r="2" spans="1:23" ht="42.75" customHeight="1" x14ac:dyDescent="0.25">
      <c r="A2" s="48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3" s="17" customFormat="1" ht="33" customHeight="1" x14ac:dyDescent="0.25">
      <c r="A3" s="15" t="s">
        <v>0</v>
      </c>
      <c r="B3" s="16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/>
      <c r="H3" s="11" t="s">
        <v>6</v>
      </c>
      <c r="I3" s="11"/>
      <c r="J3" s="11" t="s">
        <v>7</v>
      </c>
      <c r="K3" s="11"/>
      <c r="L3" s="11" t="s">
        <v>8</v>
      </c>
      <c r="M3" s="11"/>
      <c r="N3" s="11" t="s">
        <v>9</v>
      </c>
      <c r="O3" s="11"/>
      <c r="P3" s="11" t="s">
        <v>10</v>
      </c>
      <c r="Q3" s="11"/>
      <c r="R3" s="11" t="s">
        <v>11</v>
      </c>
      <c r="S3" s="11"/>
      <c r="T3" s="11" t="s">
        <v>12</v>
      </c>
      <c r="U3" s="11"/>
      <c r="V3" s="11" t="s">
        <v>13</v>
      </c>
      <c r="W3" s="28"/>
    </row>
    <row r="4" spans="1:23" ht="22.5" customHeight="1" x14ac:dyDescent="0.25">
      <c r="A4" s="42" t="s">
        <v>42</v>
      </c>
      <c r="B4" s="45" t="s">
        <v>16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</row>
    <row r="5" spans="1:23" ht="22.5" customHeight="1" x14ac:dyDescent="0.25">
      <c r="A5" s="43"/>
      <c r="B5" s="12" t="s">
        <v>30</v>
      </c>
      <c r="C5" s="12">
        <v>1082861</v>
      </c>
      <c r="D5" s="12">
        <v>876459</v>
      </c>
      <c r="E5" s="12">
        <v>1020670</v>
      </c>
      <c r="F5" s="12">
        <v>1035051</v>
      </c>
      <c r="G5" s="12">
        <v>0.77159319277901728</v>
      </c>
      <c r="H5" s="12">
        <v>958690</v>
      </c>
      <c r="I5" s="12">
        <v>0.95375766150375718</v>
      </c>
      <c r="J5" s="12">
        <v>914267</v>
      </c>
      <c r="K5" s="12">
        <v>1.2054338904326651</v>
      </c>
      <c r="L5" s="12">
        <v>981466</v>
      </c>
      <c r="M5" s="12">
        <v>1.041055175893127</v>
      </c>
      <c r="N5" s="12">
        <v>1078246</v>
      </c>
      <c r="O5" s="12">
        <v>1.1529252639769041</v>
      </c>
      <c r="P5" s="12">
        <v>1174426</v>
      </c>
      <c r="Q5" s="12">
        <v>1.0065021020924132</v>
      </c>
      <c r="R5" s="12">
        <v>1217785</v>
      </c>
      <c r="S5" s="12">
        <v>1.0256489482194884</v>
      </c>
      <c r="T5" s="12">
        <v>1086603</v>
      </c>
      <c r="U5" s="12">
        <v>0.99428920183391456</v>
      </c>
      <c r="V5" s="12">
        <v>1287509</v>
      </c>
      <c r="W5" s="27">
        <f>'2021'!C5/'2020'!V5</f>
        <v>0.73450515685715601</v>
      </c>
    </row>
    <row r="6" spans="1:23" ht="22.5" customHeight="1" x14ac:dyDescent="0.25">
      <c r="A6" s="43"/>
      <c r="B6" s="12" t="s">
        <v>21</v>
      </c>
      <c r="C6" s="12">
        <v>56244186</v>
      </c>
      <c r="D6" s="12">
        <v>52409002</v>
      </c>
      <c r="E6" s="12">
        <v>53543777</v>
      </c>
      <c r="F6" s="12">
        <v>45165632</v>
      </c>
      <c r="G6" s="12">
        <v>0.92243326848267493</v>
      </c>
      <c r="H6" s="12">
        <v>39946071</v>
      </c>
      <c r="I6" s="12">
        <v>0.90624653987087078</v>
      </c>
      <c r="J6" s="12">
        <v>39704577</v>
      </c>
      <c r="K6" s="12">
        <v>1.1475567289025961</v>
      </c>
      <c r="L6" s="12">
        <v>44142969</v>
      </c>
      <c r="M6" s="12">
        <v>1.0389917592179769</v>
      </c>
      <c r="N6" s="12">
        <v>47934559</v>
      </c>
      <c r="O6" s="12">
        <v>0.94561875878850588</v>
      </c>
      <c r="P6" s="12">
        <v>47747539</v>
      </c>
      <c r="Q6" s="12">
        <v>1.0658560735474467</v>
      </c>
      <c r="R6" s="12">
        <v>50295302</v>
      </c>
      <c r="S6" s="12">
        <v>1.1272435970574561</v>
      </c>
      <c r="T6" s="12">
        <v>54300615</v>
      </c>
      <c r="U6" s="12">
        <v>1.0253506895335047</v>
      </c>
      <c r="V6" s="12">
        <v>62506259</v>
      </c>
      <c r="W6" s="27">
        <f>'2021'!C6/'2020'!V6</f>
        <v>0.94525898598410762</v>
      </c>
    </row>
    <row r="7" spans="1:23" ht="22.5" customHeight="1" x14ac:dyDescent="0.25">
      <c r="A7" s="43"/>
      <c r="B7" s="18" t="s">
        <v>22</v>
      </c>
      <c r="C7" s="12">
        <v>5509979</v>
      </c>
      <c r="D7" s="12">
        <v>5431085</v>
      </c>
      <c r="E7" s="12">
        <v>5179418</v>
      </c>
      <c r="F7" s="12">
        <v>3839601</v>
      </c>
      <c r="G7" s="12">
        <v>0.92214855471462709</v>
      </c>
      <c r="H7" s="12">
        <v>3053164</v>
      </c>
      <c r="I7" s="12">
        <v>0.92444977551480234</v>
      </c>
      <c r="J7" s="12">
        <v>3220021</v>
      </c>
      <c r="K7" s="12">
        <v>0.88063256963269165</v>
      </c>
      <c r="L7" s="12">
        <v>3722828</v>
      </c>
      <c r="M7" s="12">
        <v>1.163109669046074</v>
      </c>
      <c r="N7" s="12">
        <v>3679332</v>
      </c>
      <c r="O7" s="12">
        <v>1.0435517130563638</v>
      </c>
      <c r="P7" s="12">
        <v>4304335</v>
      </c>
      <c r="Q7" s="12">
        <v>0.92997585558689744</v>
      </c>
      <c r="R7" s="12">
        <v>5170106</v>
      </c>
      <c r="S7" s="12">
        <v>1.2451642427036778</v>
      </c>
      <c r="T7" s="12">
        <v>6391598</v>
      </c>
      <c r="U7" s="12">
        <v>1.3589445612557631</v>
      </c>
      <c r="V7" s="12">
        <v>7289588</v>
      </c>
      <c r="W7" s="27">
        <f>'2021'!C7/'2020'!V7</f>
        <v>1.0138405627313918</v>
      </c>
    </row>
    <row r="8" spans="1:23" ht="22.5" customHeight="1" x14ac:dyDescent="0.25">
      <c r="A8" s="43"/>
      <c r="B8" s="18" t="s">
        <v>14</v>
      </c>
      <c r="C8" s="12">
        <v>364140</v>
      </c>
      <c r="D8" s="12">
        <v>251136</v>
      </c>
      <c r="E8" s="12">
        <v>289438</v>
      </c>
      <c r="F8" s="12">
        <v>223390</v>
      </c>
      <c r="G8" s="12">
        <v>0.42757719174967967</v>
      </c>
      <c r="H8" s="12">
        <v>100217</v>
      </c>
      <c r="I8" s="12">
        <v>1.2974925986345236</v>
      </c>
      <c r="J8" s="12">
        <v>74260</v>
      </c>
      <c r="K8" s="12">
        <v>1.1462830852906662</v>
      </c>
      <c r="L8" s="12">
        <v>74292</v>
      </c>
      <c r="M8" s="12">
        <v>1.0427929574832833</v>
      </c>
      <c r="N8" s="12">
        <v>69596</v>
      </c>
      <c r="O8" s="12">
        <v>1.0276903418830057</v>
      </c>
      <c r="P8" s="12">
        <v>96690</v>
      </c>
      <c r="Q8" s="12">
        <v>1.8681445315461478</v>
      </c>
      <c r="R8" s="12">
        <v>196656</v>
      </c>
      <c r="S8" s="12">
        <v>1.0706662013213641</v>
      </c>
      <c r="T8" s="12">
        <v>320246</v>
      </c>
      <c r="U8" s="12">
        <v>1.4068416564010233</v>
      </c>
      <c r="V8" s="12">
        <v>383355</v>
      </c>
      <c r="W8" s="27">
        <f>'2021'!C8/'2020'!V8</f>
        <v>1.0800693873824523</v>
      </c>
    </row>
    <row r="9" spans="1:23" ht="22.5" customHeight="1" x14ac:dyDescent="0.25">
      <c r="A9" s="43"/>
      <c r="B9" s="18" t="s">
        <v>23</v>
      </c>
      <c r="C9" s="12">
        <v>19147.580000000002</v>
      </c>
      <c r="D9" s="12">
        <v>16153.14</v>
      </c>
      <c r="E9" s="12">
        <v>12341.05</v>
      </c>
      <c r="F9" s="12">
        <v>9589.18</v>
      </c>
      <c r="G9" s="12">
        <v>0.60130718954248363</v>
      </c>
      <c r="H9" s="12">
        <v>5344.75</v>
      </c>
      <c r="I9" s="12">
        <v>0.60758856682769724</v>
      </c>
      <c r="J9" s="12">
        <v>5572.78</v>
      </c>
      <c r="K9" s="12">
        <v>0.95245983104190823</v>
      </c>
      <c r="L9" s="12">
        <v>5595</v>
      </c>
      <c r="M9" s="12">
        <v>1.1326956521739131</v>
      </c>
      <c r="N9" s="12">
        <v>1746.32</v>
      </c>
      <c r="O9" s="12">
        <v>1.3644725932749886</v>
      </c>
      <c r="P9" s="12">
        <v>5083</v>
      </c>
      <c r="Q9" s="12">
        <v>1.4263453365155774</v>
      </c>
      <c r="R9" s="12">
        <v>5479.78</v>
      </c>
      <c r="S9" s="12">
        <v>1.8016418868918858</v>
      </c>
      <c r="T9" s="12">
        <v>10481.25</v>
      </c>
      <c r="U9" s="12">
        <v>1.0352060253098043</v>
      </c>
      <c r="V9" s="12">
        <v>16744.77</v>
      </c>
      <c r="W9" s="27">
        <f>'2021'!C9/'2020'!V9</f>
        <v>1.1148675078845514</v>
      </c>
    </row>
    <row r="10" spans="1:23" ht="22.5" customHeight="1" x14ac:dyDescent="0.25">
      <c r="A10" s="43"/>
      <c r="B10" s="45" t="s">
        <v>17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7"/>
    </row>
    <row r="11" spans="1:23" ht="22.5" customHeight="1" x14ac:dyDescent="0.25">
      <c r="A11" s="43"/>
      <c r="B11" s="19"/>
      <c r="C11" s="12">
        <v>756</v>
      </c>
      <c r="D11" s="12">
        <v>770</v>
      </c>
      <c r="E11" s="12">
        <v>800</v>
      </c>
      <c r="F11" s="12">
        <v>967</v>
      </c>
      <c r="G11" s="12">
        <v>6.0966666666666667</v>
      </c>
      <c r="H11" s="12">
        <v>956</v>
      </c>
      <c r="I11" s="12">
        <v>0.48851831601968287</v>
      </c>
      <c r="J11" s="12">
        <v>600</v>
      </c>
      <c r="K11" s="12">
        <v>0.9462786793508674</v>
      </c>
      <c r="L11" s="12">
        <v>600</v>
      </c>
      <c r="M11" s="12">
        <v>0.86043761088113546</v>
      </c>
      <c r="N11" s="12">
        <v>600</v>
      </c>
      <c r="O11" s="12">
        <v>0.91958762886597933</v>
      </c>
      <c r="P11" s="12">
        <v>600</v>
      </c>
      <c r="Q11" s="12">
        <v>1.06203288490284</v>
      </c>
      <c r="R11" s="12">
        <v>867</v>
      </c>
      <c r="S11" s="12">
        <v>1.1069669247009148</v>
      </c>
      <c r="T11" s="12">
        <v>1585</v>
      </c>
      <c r="U11" s="12">
        <v>0.45390972663699936</v>
      </c>
      <c r="V11" s="12">
        <v>1067</v>
      </c>
      <c r="W11" s="27">
        <f>'2021'!C11/'2020'!V11</f>
        <v>0.92314901593252108</v>
      </c>
    </row>
    <row r="12" spans="1:23" s="25" customFormat="1" ht="30.75" customHeight="1" x14ac:dyDescent="0.2">
      <c r="A12" s="44"/>
      <c r="B12" s="20" t="s">
        <v>15</v>
      </c>
      <c r="C12" s="13">
        <f t="shared" ref="C12:V12" si="0">SUM(C5:C9,C11)</f>
        <v>63221069.579999998</v>
      </c>
      <c r="D12" s="13">
        <f t="shared" si="0"/>
        <v>58984605.140000001</v>
      </c>
      <c r="E12" s="13">
        <f t="shared" si="0"/>
        <v>60046444.049999997</v>
      </c>
      <c r="F12" s="13">
        <f t="shared" si="0"/>
        <v>50274230.18</v>
      </c>
      <c r="G12" s="13"/>
      <c r="H12" s="13">
        <f>SUM(H5:H9,H11)</f>
        <v>44064442.75</v>
      </c>
      <c r="I12" s="13"/>
      <c r="J12" s="13">
        <f t="shared" si="0"/>
        <v>43919297.780000001</v>
      </c>
      <c r="K12" s="13"/>
      <c r="L12" s="13">
        <f t="shared" si="0"/>
        <v>48927750</v>
      </c>
      <c r="M12" s="13"/>
      <c r="N12" s="13">
        <f t="shared" si="0"/>
        <v>52764079.32</v>
      </c>
      <c r="O12" s="13"/>
      <c r="P12" s="13">
        <f t="shared" si="0"/>
        <v>53328673</v>
      </c>
      <c r="Q12" s="13"/>
      <c r="R12" s="13">
        <f t="shared" si="0"/>
        <v>56886195.780000001</v>
      </c>
      <c r="S12" s="13"/>
      <c r="T12" s="13">
        <f t="shared" si="0"/>
        <v>62111128.25</v>
      </c>
      <c r="U12" s="13"/>
      <c r="V12" s="13">
        <f t="shared" si="0"/>
        <v>71484522.769999996</v>
      </c>
      <c r="W12" s="29"/>
    </row>
    <row r="13" spans="1:23" ht="22.5" customHeight="1" x14ac:dyDescent="0.25">
      <c r="A13" s="42" t="s">
        <v>40</v>
      </c>
      <c r="B13" s="45" t="s">
        <v>16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7"/>
    </row>
    <row r="14" spans="1:23" ht="22.5" customHeight="1" x14ac:dyDescent="0.25">
      <c r="A14" s="43"/>
      <c r="B14" s="12" t="s">
        <v>21</v>
      </c>
      <c r="C14" s="12">
        <v>3222549</v>
      </c>
      <c r="D14" s="12">
        <v>2879980</v>
      </c>
      <c r="E14" s="12">
        <v>2882220</v>
      </c>
      <c r="F14" s="12">
        <v>2320109</v>
      </c>
      <c r="G14" s="12">
        <v>0.89548885699729952</v>
      </c>
      <c r="H14" s="12">
        <v>1921187</v>
      </c>
      <c r="I14" s="12">
        <v>0.83027554149520388</v>
      </c>
      <c r="J14" s="12">
        <v>1962701</v>
      </c>
      <c r="K14" s="12">
        <v>1.068876519374502</v>
      </c>
      <c r="L14" s="12">
        <v>2333503</v>
      </c>
      <c r="M14" s="12">
        <v>1.1328413577888168</v>
      </c>
      <c r="N14" s="12">
        <v>2301328</v>
      </c>
      <c r="O14" s="12">
        <v>1.0570768748818773</v>
      </c>
      <c r="P14" s="12">
        <v>2397541</v>
      </c>
      <c r="Q14" s="12">
        <v>1.0503971373779382</v>
      </c>
      <c r="R14" s="12">
        <v>2424585</v>
      </c>
      <c r="S14" s="12">
        <v>1.1413991721844379</v>
      </c>
      <c r="T14" s="12">
        <v>2614452</v>
      </c>
      <c r="U14" s="12">
        <v>1.1054226984939948</v>
      </c>
      <c r="V14" s="12">
        <v>3200151</v>
      </c>
      <c r="W14" s="27">
        <f>'2021'!C14/'2020'!V14</f>
        <v>0.9724600495414123</v>
      </c>
    </row>
    <row r="15" spans="1:23" ht="22.5" customHeight="1" x14ac:dyDescent="0.25">
      <c r="A15" s="43"/>
      <c r="B15" s="18" t="s">
        <v>22</v>
      </c>
      <c r="C15" s="12">
        <v>2739690</v>
      </c>
      <c r="D15" s="12">
        <v>2405664</v>
      </c>
      <c r="E15" s="12">
        <v>2590302</v>
      </c>
      <c r="F15" s="12">
        <v>2275403</v>
      </c>
      <c r="G15" s="12">
        <v>0.85460319616260327</v>
      </c>
      <c r="H15" s="12">
        <v>1643477</v>
      </c>
      <c r="I15" s="12">
        <v>1.1668885450923461</v>
      </c>
      <c r="J15" s="12">
        <v>1618302</v>
      </c>
      <c r="K15" s="12">
        <v>4.9893708572598068E-2</v>
      </c>
      <c r="L15" s="12">
        <v>1877244</v>
      </c>
      <c r="M15" s="12">
        <f>L15/J15</f>
        <v>1.1600084533047601</v>
      </c>
      <c r="N15" s="12">
        <v>1540915</v>
      </c>
      <c r="O15" s="12">
        <v>0.85352387012814879</v>
      </c>
      <c r="P15" s="12">
        <v>1657970</v>
      </c>
      <c r="Q15" s="12">
        <v>1.0181797295493367</v>
      </c>
      <c r="R15" s="12">
        <v>1879483</v>
      </c>
      <c r="S15" s="12">
        <v>0.63402851451345121</v>
      </c>
      <c r="T15" s="12">
        <v>2245682</v>
      </c>
      <c r="U15" s="12">
        <v>1.4236834535005334</v>
      </c>
      <c r="V15" s="12">
        <v>1169896</v>
      </c>
      <c r="W15" s="27">
        <f>'2021'!C15/'2020'!V15</f>
        <v>2.1625853922058028E-4</v>
      </c>
    </row>
    <row r="16" spans="1:23" ht="22.5" customHeight="1" x14ac:dyDescent="0.25">
      <c r="A16" s="43"/>
      <c r="B16" s="18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3" ht="22.5" customHeight="1" x14ac:dyDescent="0.25">
      <c r="A17" s="43"/>
      <c r="B17" s="18" t="s">
        <v>23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3" ht="22.5" customHeight="1" x14ac:dyDescent="0.25">
      <c r="A18" s="43"/>
      <c r="B18" s="45" t="s">
        <v>17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7"/>
    </row>
    <row r="19" spans="1:23" ht="22.5" customHeight="1" x14ac:dyDescent="0.25">
      <c r="A19" s="43"/>
      <c r="B19" s="1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3" s="25" customFormat="1" ht="30.75" customHeight="1" x14ac:dyDescent="0.2">
      <c r="A20" s="44"/>
      <c r="B20" s="20" t="s">
        <v>15</v>
      </c>
      <c r="C20" s="13">
        <f>SUM(C14:C17,C19)</f>
        <v>5962239</v>
      </c>
      <c r="D20" s="13">
        <f t="shared" ref="D20:V20" si="1">SUM(D14:D17,D19)</f>
        <v>5285644</v>
      </c>
      <c r="E20" s="13">
        <f t="shared" si="1"/>
        <v>5472522</v>
      </c>
      <c r="F20" s="13">
        <f t="shared" si="1"/>
        <v>4595512</v>
      </c>
      <c r="G20" s="13"/>
      <c r="H20" s="13">
        <f>SUM(H14:H17,H19)</f>
        <v>3564664</v>
      </c>
      <c r="I20" s="13"/>
      <c r="J20" s="13">
        <f t="shared" si="1"/>
        <v>3581003</v>
      </c>
      <c r="K20" s="13"/>
      <c r="L20" s="13">
        <f>SUM(L14:L17,L19)</f>
        <v>4210747</v>
      </c>
      <c r="M20" s="13"/>
      <c r="N20" s="13">
        <f>SUM(N14:N17,N19)</f>
        <v>3842243</v>
      </c>
      <c r="O20" s="13"/>
      <c r="P20" s="13">
        <f>SUM(P14:P17,P19)</f>
        <v>4055511</v>
      </c>
      <c r="Q20" s="13"/>
      <c r="R20" s="13">
        <f>SUM(R14:R17,R19)</f>
        <v>4304068</v>
      </c>
      <c r="S20" s="13"/>
      <c r="T20" s="13">
        <f t="shared" si="1"/>
        <v>4860134</v>
      </c>
      <c r="U20" s="13"/>
      <c r="V20" s="13">
        <f t="shared" si="1"/>
        <v>4370047</v>
      </c>
      <c r="W20" s="29"/>
    </row>
    <row r="21" spans="1:23" ht="22.5" customHeight="1" x14ac:dyDescent="0.25">
      <c r="A21" s="42" t="s">
        <v>41</v>
      </c>
      <c r="B21" s="45" t="s">
        <v>16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7"/>
    </row>
    <row r="22" spans="1:23" ht="22.5" customHeight="1" x14ac:dyDescent="0.25">
      <c r="A22" s="43"/>
      <c r="B22" s="12" t="s">
        <v>21</v>
      </c>
      <c r="C22" s="12">
        <v>4135090</v>
      </c>
      <c r="D22" s="12">
        <v>3738938</v>
      </c>
      <c r="E22" s="12">
        <v>3765381</v>
      </c>
      <c r="F22" s="12">
        <v>3423396</v>
      </c>
      <c r="G22" s="12">
        <v>0.90987876586164251</v>
      </c>
      <c r="H22" s="12">
        <v>3317741</v>
      </c>
      <c r="I22" s="12">
        <v>0.9694913669125913</v>
      </c>
      <c r="J22" s="12">
        <v>2813865</v>
      </c>
      <c r="K22" s="12">
        <v>1.0988110909974607</v>
      </c>
      <c r="L22" s="12">
        <v>2179424</v>
      </c>
      <c r="M22" s="12">
        <v>0.92800088158301863</v>
      </c>
      <c r="N22" s="12">
        <v>2518546</v>
      </c>
      <c r="O22" s="12">
        <v>0.94545284347577863</v>
      </c>
      <c r="P22" s="12">
        <v>2744834</v>
      </c>
      <c r="Q22" s="12">
        <v>1.2732047002582993</v>
      </c>
      <c r="R22" s="12">
        <v>3405304</v>
      </c>
      <c r="S22" s="12">
        <v>1.1415758618273446</v>
      </c>
      <c r="T22" s="12">
        <v>3532303</v>
      </c>
      <c r="U22" s="12">
        <v>1.0670978519367231</v>
      </c>
      <c r="V22" s="12">
        <v>4194025</v>
      </c>
      <c r="W22" s="27">
        <f>'2021'!C22/'2020'!V22</f>
        <v>0.95678495001818065</v>
      </c>
    </row>
    <row r="23" spans="1:23" ht="22.5" customHeight="1" x14ac:dyDescent="0.25">
      <c r="A23" s="43"/>
      <c r="B23" s="18" t="s">
        <v>22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3" ht="22.5" customHeight="1" x14ac:dyDescent="0.25">
      <c r="A24" s="43"/>
      <c r="B24" s="18" t="s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3" ht="22.5" customHeight="1" x14ac:dyDescent="0.25">
      <c r="A25" s="43"/>
      <c r="B25" s="18" t="s">
        <v>23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3" ht="22.5" customHeight="1" x14ac:dyDescent="0.25">
      <c r="A26" s="43"/>
      <c r="B26" s="45" t="s">
        <v>17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7"/>
    </row>
    <row r="27" spans="1:23" ht="22.5" customHeight="1" x14ac:dyDescent="0.25">
      <c r="A27" s="43"/>
      <c r="B27" s="1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3" s="25" customFormat="1" ht="30.75" customHeight="1" x14ac:dyDescent="0.2">
      <c r="A28" s="44"/>
      <c r="B28" s="20" t="s">
        <v>15</v>
      </c>
      <c r="C28" s="13">
        <f>SUM(C22:C25,C27)</f>
        <v>4135090</v>
      </c>
      <c r="D28" s="13">
        <f>SUM(D22:D25,D27)</f>
        <v>3738938</v>
      </c>
      <c r="E28" s="13">
        <f t="shared" ref="E28:V28" si="2">SUM(E22:E25,E27)</f>
        <v>3765381</v>
      </c>
      <c r="F28" s="13">
        <f t="shared" si="2"/>
        <v>3423396</v>
      </c>
      <c r="G28" s="13"/>
      <c r="H28" s="13">
        <f>SUM(H22:H25,H27)</f>
        <v>3317741</v>
      </c>
      <c r="I28" s="13"/>
      <c r="J28" s="13">
        <f t="shared" si="2"/>
        <v>2813865</v>
      </c>
      <c r="K28" s="13"/>
      <c r="L28" s="13">
        <f>SUM(L22:L25,L27)</f>
        <v>2179424</v>
      </c>
      <c r="M28" s="13"/>
      <c r="N28" s="13">
        <f>SUM(N22:N25,N27)</f>
        <v>2518546</v>
      </c>
      <c r="O28" s="13"/>
      <c r="P28" s="13">
        <f t="shared" si="2"/>
        <v>2744834</v>
      </c>
      <c r="Q28" s="13"/>
      <c r="R28" s="13">
        <f t="shared" si="2"/>
        <v>3405304</v>
      </c>
      <c r="S28" s="13"/>
      <c r="T28" s="13">
        <f t="shared" si="2"/>
        <v>3532303</v>
      </c>
      <c r="U28" s="13"/>
      <c r="V28" s="13">
        <f t="shared" si="2"/>
        <v>4194025</v>
      </c>
      <c r="W28" s="29"/>
    </row>
    <row r="29" spans="1:23" ht="22.5" customHeight="1" x14ac:dyDescent="0.25">
      <c r="A29" s="42" t="s">
        <v>39</v>
      </c>
      <c r="B29" s="45" t="s">
        <v>16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7"/>
    </row>
    <row r="30" spans="1:23" ht="22.5" customHeight="1" x14ac:dyDescent="0.25">
      <c r="A30" s="43"/>
      <c r="B30" s="12" t="s">
        <v>21</v>
      </c>
      <c r="C30" s="12">
        <v>512470</v>
      </c>
      <c r="D30" s="12">
        <v>491596</v>
      </c>
      <c r="E30" s="12">
        <v>466706</v>
      </c>
      <c r="F30" s="12">
        <v>392364</v>
      </c>
      <c r="G30" s="12">
        <v>0.89294646736258709</v>
      </c>
      <c r="H30" s="12">
        <v>313138</v>
      </c>
      <c r="I30" s="12">
        <v>1.016851642426952</v>
      </c>
      <c r="J30" s="12">
        <v>303015</v>
      </c>
      <c r="K30" s="12">
        <v>1.0639229252206523</v>
      </c>
      <c r="L30" s="12">
        <v>325824</v>
      </c>
      <c r="M30" s="12">
        <v>1.0938580657708412</v>
      </c>
      <c r="N30" s="12">
        <v>306337</v>
      </c>
      <c r="O30" s="12">
        <v>1.0750342390594745</v>
      </c>
      <c r="P30" s="12">
        <v>351799</v>
      </c>
      <c r="Q30" s="12">
        <v>1.1845061359918756</v>
      </c>
      <c r="R30" s="12">
        <v>400713</v>
      </c>
      <c r="S30" s="12">
        <v>1.0967474513448479</v>
      </c>
      <c r="T30" s="12">
        <v>517641</v>
      </c>
      <c r="U30" s="12">
        <v>1.1026105671876927</v>
      </c>
      <c r="V30" s="12">
        <v>536613</v>
      </c>
      <c r="W30" s="27">
        <f>'2021'!C30/'2020'!V30</f>
        <v>1.0062484509320497</v>
      </c>
    </row>
    <row r="31" spans="1:23" ht="22.5" customHeight="1" x14ac:dyDescent="0.25">
      <c r="A31" s="43"/>
      <c r="B31" s="18" t="s">
        <v>22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3" ht="22.5" customHeight="1" x14ac:dyDescent="0.25">
      <c r="A32" s="43"/>
      <c r="B32" s="18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3" ht="22.5" customHeight="1" x14ac:dyDescent="0.25">
      <c r="A33" s="43"/>
      <c r="B33" s="18" t="s">
        <v>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3" ht="22.5" customHeight="1" x14ac:dyDescent="0.25">
      <c r="A34" s="43"/>
      <c r="B34" s="45" t="s">
        <v>17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7"/>
    </row>
    <row r="35" spans="1:23" ht="22.5" customHeight="1" x14ac:dyDescent="0.25">
      <c r="A35" s="43"/>
      <c r="B35" s="1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3" s="25" customFormat="1" ht="30.75" customHeight="1" x14ac:dyDescent="0.2">
      <c r="A36" s="44"/>
      <c r="B36" s="20" t="s">
        <v>15</v>
      </c>
      <c r="C36" s="13">
        <f>SUM(C30:C33,C35)</f>
        <v>512470</v>
      </c>
      <c r="D36" s="13">
        <f>SUM(D30:D33,D35)</f>
        <v>491596</v>
      </c>
      <c r="E36" s="13">
        <f t="shared" ref="E36:V36" si="3">SUM(E30:E33,E35)</f>
        <v>466706</v>
      </c>
      <c r="F36" s="13">
        <f t="shared" si="3"/>
        <v>392364</v>
      </c>
      <c r="G36" s="13"/>
      <c r="H36" s="13">
        <f>SUM(H30:H33,H35)</f>
        <v>313138</v>
      </c>
      <c r="I36" s="13"/>
      <c r="J36" s="13">
        <f t="shared" si="3"/>
        <v>303015</v>
      </c>
      <c r="K36" s="13"/>
      <c r="L36" s="13">
        <f>SUM(L30:L33,L35)</f>
        <v>325824</v>
      </c>
      <c r="M36" s="13"/>
      <c r="N36" s="13">
        <f>SUM(N30:N33,N35)</f>
        <v>306337</v>
      </c>
      <c r="O36" s="13"/>
      <c r="P36" s="13">
        <f>SUM(P30:P33,P35)</f>
        <v>351799</v>
      </c>
      <c r="Q36" s="13"/>
      <c r="R36" s="13">
        <f t="shared" si="3"/>
        <v>400713</v>
      </c>
      <c r="S36" s="13"/>
      <c r="T36" s="13">
        <f t="shared" si="3"/>
        <v>517641</v>
      </c>
      <c r="U36" s="13"/>
      <c r="V36" s="13">
        <f t="shared" si="3"/>
        <v>536613</v>
      </c>
      <c r="W36" s="29"/>
    </row>
    <row r="37" spans="1:23" ht="22.5" customHeight="1" x14ac:dyDescent="0.25">
      <c r="A37" s="42" t="s">
        <v>33</v>
      </c>
      <c r="B37" s="45" t="s">
        <v>16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7"/>
    </row>
    <row r="38" spans="1:23" ht="22.5" customHeight="1" x14ac:dyDescent="0.25">
      <c r="A38" s="43"/>
      <c r="B38" s="12" t="s">
        <v>21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3" ht="22.5" customHeight="1" x14ac:dyDescent="0.25">
      <c r="A39" s="43"/>
      <c r="B39" s="18" t="s">
        <v>22</v>
      </c>
      <c r="C39" s="12">
        <v>59235</v>
      </c>
      <c r="D39" s="12">
        <v>38260</v>
      </c>
      <c r="E39" s="12">
        <v>30225</v>
      </c>
      <c r="F39" s="12">
        <v>22579</v>
      </c>
      <c r="G39" s="12">
        <v>4.1468685912604508</v>
      </c>
      <c r="H39" s="12">
        <v>19802</v>
      </c>
      <c r="I39" s="12">
        <v>0.70247650930117544</v>
      </c>
      <c r="J39" s="12">
        <v>18526</v>
      </c>
      <c r="K39" s="12">
        <v>1.0726741037582583</v>
      </c>
      <c r="L39" s="12">
        <v>20501</v>
      </c>
      <c r="M39" s="12">
        <v>1.21703352180937</v>
      </c>
      <c r="N39" s="12">
        <v>20163</v>
      </c>
      <c r="O39" s="12">
        <v>0.99369477745053303</v>
      </c>
      <c r="P39" s="12">
        <v>25278</v>
      </c>
      <c r="Q39" s="12">
        <v>1.2620747234397829</v>
      </c>
      <c r="R39" s="12">
        <v>40460</v>
      </c>
      <c r="S39" s="12">
        <v>1.4469619290179605</v>
      </c>
      <c r="T39" s="12">
        <v>59908</v>
      </c>
      <c r="U39" s="12">
        <v>1.2850317743336535</v>
      </c>
      <c r="V39" s="12">
        <v>81890</v>
      </c>
      <c r="W39" s="27">
        <f>'2021'!C39/'2020'!V39</f>
        <v>1.1626572231041641</v>
      </c>
    </row>
    <row r="40" spans="1:23" ht="22.5" customHeight="1" x14ac:dyDescent="0.25">
      <c r="A40" s="43"/>
      <c r="B40" s="18" t="s">
        <v>14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3" ht="22.5" customHeight="1" x14ac:dyDescent="0.25">
      <c r="A41" s="43"/>
      <c r="B41" s="18" t="s">
        <v>23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3" ht="22.5" customHeight="1" x14ac:dyDescent="0.25">
      <c r="A42" s="43"/>
      <c r="B42" s="45" t="s">
        <v>17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7"/>
    </row>
    <row r="43" spans="1:23" ht="22.5" customHeight="1" x14ac:dyDescent="0.25">
      <c r="A43" s="43"/>
      <c r="B43" s="1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3" s="25" customFormat="1" ht="30.75" customHeight="1" x14ac:dyDescent="0.2">
      <c r="A44" s="44"/>
      <c r="B44" s="20" t="s">
        <v>15</v>
      </c>
      <c r="C44" s="13">
        <f>SUM(C38:C41,C43)</f>
        <v>59235</v>
      </c>
      <c r="D44" s="13">
        <f t="shared" ref="D44:V44" si="4">SUM(D38:D41,D43)</f>
        <v>38260</v>
      </c>
      <c r="E44" s="13">
        <f t="shared" si="4"/>
        <v>30225</v>
      </c>
      <c r="F44" s="13">
        <f t="shared" si="4"/>
        <v>22579</v>
      </c>
      <c r="G44" s="13"/>
      <c r="H44" s="13">
        <f>SUM(H38:H41,H43)</f>
        <v>19802</v>
      </c>
      <c r="I44" s="13"/>
      <c r="J44" s="13">
        <f t="shared" si="4"/>
        <v>18526</v>
      </c>
      <c r="K44" s="13"/>
      <c r="L44" s="13">
        <f t="shared" si="4"/>
        <v>20501</v>
      </c>
      <c r="M44" s="13"/>
      <c r="N44" s="13">
        <f t="shared" si="4"/>
        <v>20163</v>
      </c>
      <c r="O44" s="13"/>
      <c r="P44" s="13">
        <f t="shared" si="4"/>
        <v>25278</v>
      </c>
      <c r="Q44" s="13"/>
      <c r="R44" s="13">
        <f t="shared" si="4"/>
        <v>40460</v>
      </c>
      <c r="S44" s="13"/>
      <c r="T44" s="13">
        <f t="shared" si="4"/>
        <v>59908</v>
      </c>
      <c r="U44" s="13"/>
      <c r="V44" s="13">
        <f t="shared" si="4"/>
        <v>81890</v>
      </c>
      <c r="W44" s="29"/>
    </row>
    <row r="45" spans="1:23" ht="22.5" customHeight="1" x14ac:dyDescent="0.25">
      <c r="A45" s="42" t="s">
        <v>34</v>
      </c>
      <c r="B45" s="45" t="s">
        <v>16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7"/>
    </row>
    <row r="46" spans="1:23" ht="22.5" customHeight="1" x14ac:dyDescent="0.25">
      <c r="A46" s="43"/>
      <c r="B46" s="12" t="s">
        <v>21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3" ht="22.5" customHeight="1" x14ac:dyDescent="0.25">
      <c r="A47" s="43"/>
      <c r="B47" s="18" t="s">
        <v>22</v>
      </c>
      <c r="C47" s="12">
        <v>1681560</v>
      </c>
      <c r="D47" s="12">
        <v>1595737</v>
      </c>
      <c r="E47" s="12">
        <v>1736339</v>
      </c>
      <c r="F47" s="12">
        <v>965119</v>
      </c>
      <c r="G47" s="12">
        <v>1.0031089358615619</v>
      </c>
      <c r="H47" s="12">
        <v>782371</v>
      </c>
      <c r="I47" s="12">
        <v>1.0074974940909636</v>
      </c>
      <c r="J47" s="12">
        <v>1100375</v>
      </c>
      <c r="K47" s="12">
        <v>1.0347446137881493</v>
      </c>
      <c r="L47" s="12">
        <v>1229831</v>
      </c>
      <c r="M47" s="12">
        <v>0.9315542342477634</v>
      </c>
      <c r="N47" s="12">
        <v>1064031</v>
      </c>
      <c r="O47" s="12">
        <v>0.90181796571453554</v>
      </c>
      <c r="P47" s="12">
        <v>1282857</v>
      </c>
      <c r="Q47" s="12">
        <v>1.1300890539466797</v>
      </c>
      <c r="R47" s="12">
        <v>1132058</v>
      </c>
      <c r="S47" s="12">
        <v>1.241730989385746</v>
      </c>
      <c r="T47" s="12">
        <v>1142038</v>
      </c>
      <c r="U47" s="12">
        <v>1.0478206938542853</v>
      </c>
      <c r="V47" s="12">
        <v>1409506</v>
      </c>
      <c r="W47" s="27">
        <f>'2021'!C47/'2020'!V47</f>
        <v>0.86259228410521138</v>
      </c>
    </row>
    <row r="48" spans="1:23" ht="22.5" customHeight="1" x14ac:dyDescent="0.25">
      <c r="A48" s="43"/>
      <c r="B48" s="18" t="s">
        <v>14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22.5" customHeight="1" x14ac:dyDescent="0.25">
      <c r="A49" s="43"/>
      <c r="B49" s="18" t="s">
        <v>23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ht="22.5" customHeight="1" x14ac:dyDescent="0.25">
      <c r="A50" s="43"/>
      <c r="B50" s="45" t="s">
        <v>17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7"/>
    </row>
    <row r="51" spans="1:22" ht="22.5" customHeight="1" x14ac:dyDescent="0.25">
      <c r="A51" s="43"/>
      <c r="B51" s="1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ht="30.75" customHeight="1" x14ac:dyDescent="0.25">
      <c r="A52" s="44"/>
      <c r="B52" s="20" t="s">
        <v>15</v>
      </c>
      <c r="C52" s="13">
        <f>SUM(C46:C49,C51)</f>
        <v>1681560</v>
      </c>
      <c r="D52" s="13">
        <f t="shared" ref="D52:V52" si="5">SUM(D46:D49,D51)</f>
        <v>1595737</v>
      </c>
      <c r="E52" s="13">
        <f t="shared" si="5"/>
        <v>1736339</v>
      </c>
      <c r="F52" s="13">
        <f t="shared" si="5"/>
        <v>965119</v>
      </c>
      <c r="G52" s="13"/>
      <c r="H52" s="13">
        <f>SUM(H46:H49,H51)</f>
        <v>782371</v>
      </c>
      <c r="I52" s="13"/>
      <c r="J52" s="13">
        <f t="shared" si="5"/>
        <v>1100375</v>
      </c>
      <c r="K52" s="13"/>
      <c r="L52" s="13">
        <f t="shared" si="5"/>
        <v>1229831</v>
      </c>
      <c r="M52" s="13"/>
      <c r="N52" s="13">
        <f t="shared" si="5"/>
        <v>1064031</v>
      </c>
      <c r="O52" s="13"/>
      <c r="P52" s="13">
        <f t="shared" si="5"/>
        <v>1282857</v>
      </c>
      <c r="Q52" s="13"/>
      <c r="R52" s="13">
        <f>SUM(R46:R49,R51)</f>
        <v>1132058</v>
      </c>
      <c r="S52" s="13"/>
      <c r="T52" s="13">
        <f t="shared" si="5"/>
        <v>1142038</v>
      </c>
      <c r="U52" s="13"/>
      <c r="V52" s="13">
        <f t="shared" si="5"/>
        <v>1409506</v>
      </c>
    </row>
    <row r="53" spans="1:22" ht="22.5" customHeight="1" x14ac:dyDescent="0.25">
      <c r="A53" s="40" t="s">
        <v>15</v>
      </c>
      <c r="B53" s="41"/>
      <c r="C53" s="13">
        <f t="shared" ref="C53:V53" si="6">SUM(C12,C20,C28,C36,C44,C52)</f>
        <v>75571663.579999998</v>
      </c>
      <c r="D53" s="13">
        <f t="shared" si="6"/>
        <v>70134780.140000001</v>
      </c>
      <c r="E53" s="13">
        <f t="shared" si="6"/>
        <v>71517617.049999997</v>
      </c>
      <c r="F53" s="13">
        <f t="shared" si="6"/>
        <v>59673200.18</v>
      </c>
      <c r="G53" s="13"/>
      <c r="H53" s="13">
        <f t="shared" si="6"/>
        <v>52062158.75</v>
      </c>
      <c r="I53" s="13"/>
      <c r="J53" s="13">
        <f t="shared" si="6"/>
        <v>51736081.780000001</v>
      </c>
      <c r="K53" s="13"/>
      <c r="L53" s="13">
        <f t="shared" si="6"/>
        <v>56894077</v>
      </c>
      <c r="M53" s="13"/>
      <c r="N53" s="13">
        <f t="shared" si="6"/>
        <v>60515399.32</v>
      </c>
      <c r="O53" s="13"/>
      <c r="P53" s="13">
        <f t="shared" si="6"/>
        <v>61788952</v>
      </c>
      <c r="Q53" s="13"/>
      <c r="R53" s="13">
        <f t="shared" si="6"/>
        <v>66168798.780000001</v>
      </c>
      <c r="S53" s="13"/>
      <c r="T53" s="13">
        <f t="shared" si="6"/>
        <v>72223152.25</v>
      </c>
      <c r="U53" s="13"/>
      <c r="V53" s="13">
        <f t="shared" si="6"/>
        <v>82076603.769999996</v>
      </c>
    </row>
    <row r="56" spans="1:22" x14ac:dyDescent="0.25">
      <c r="L56" s="21"/>
      <c r="M56" s="21"/>
      <c r="N56" s="21"/>
      <c r="O56" s="21"/>
    </row>
    <row r="57" spans="1:22" x14ac:dyDescent="0.25">
      <c r="L57" s="21"/>
      <c r="M57" s="21"/>
      <c r="N57" s="21"/>
      <c r="O57" s="21"/>
    </row>
    <row r="60" spans="1:22" x14ac:dyDescent="0.25">
      <c r="L60" s="21"/>
      <c r="M60" s="21"/>
    </row>
    <row r="62" spans="1:22" x14ac:dyDescent="0.25">
      <c r="L62" s="22"/>
      <c r="M62" s="22"/>
      <c r="N62" s="23"/>
      <c r="O62" s="23"/>
    </row>
  </sheetData>
  <mergeCells count="20">
    <mergeCell ref="A2:V2"/>
    <mergeCell ref="A4:A12"/>
    <mergeCell ref="B4:V4"/>
    <mergeCell ref="B10:V10"/>
    <mergeCell ref="A13:A20"/>
    <mergeCell ref="B13:V13"/>
    <mergeCell ref="B18:V18"/>
    <mergeCell ref="A21:A28"/>
    <mergeCell ref="B21:V21"/>
    <mergeCell ref="B26:V26"/>
    <mergeCell ref="A29:A36"/>
    <mergeCell ref="B29:V29"/>
    <mergeCell ref="B34:V34"/>
    <mergeCell ref="A53:B53"/>
    <mergeCell ref="A37:A44"/>
    <mergeCell ref="B37:V37"/>
    <mergeCell ref="B42:V42"/>
    <mergeCell ref="A45:A52"/>
    <mergeCell ref="B45:V45"/>
    <mergeCell ref="B50:V50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62"/>
  <sheetViews>
    <sheetView topLeftCell="A28" zoomScale="70" zoomScaleNormal="70" workbookViewId="0">
      <selection activeCell="L56" sqref="L56"/>
    </sheetView>
  </sheetViews>
  <sheetFormatPr defaultColWidth="9.140625" defaultRowHeight="15" x14ac:dyDescent="0.25"/>
  <cols>
    <col min="1" max="1" width="19.5703125" style="14" customWidth="1"/>
    <col min="2" max="2" width="18.140625" style="14" customWidth="1"/>
    <col min="3" max="3" width="18.42578125" style="14" customWidth="1"/>
    <col min="4" max="4" width="18.42578125" style="14" hidden="1" customWidth="1"/>
    <col min="5" max="5" width="18.42578125" style="14" customWidth="1"/>
    <col min="6" max="6" width="18.42578125" style="14" hidden="1" customWidth="1"/>
    <col min="7" max="7" width="18.42578125" style="14" customWidth="1"/>
    <col min="8" max="8" width="18.42578125" style="14" hidden="1" customWidth="1"/>
    <col min="9" max="9" width="18.42578125" style="14" customWidth="1"/>
    <col min="10" max="11" width="18.42578125" style="14" hidden="1" customWidth="1"/>
    <col min="12" max="12" width="18.42578125" style="14" customWidth="1"/>
    <col min="13" max="14" width="18.42578125" style="14" hidden="1" customWidth="1"/>
    <col min="15" max="15" width="18.42578125" style="14" customWidth="1"/>
    <col min="16" max="17" width="18.42578125" style="14" hidden="1" customWidth="1"/>
    <col min="18" max="18" width="18.42578125" style="14" customWidth="1"/>
    <col min="19" max="20" width="18.42578125" style="14" hidden="1" customWidth="1"/>
    <col min="21" max="21" width="18.42578125" style="14" customWidth="1"/>
    <col min="22" max="23" width="18.42578125" style="14" hidden="1" customWidth="1"/>
    <col min="24" max="24" width="18.42578125" style="14" customWidth="1"/>
    <col min="25" max="26" width="18.42578125" style="14" hidden="1" customWidth="1"/>
    <col min="27" max="27" width="18.42578125" style="14" customWidth="1"/>
    <col min="28" max="29" width="18.42578125" style="14" hidden="1" customWidth="1"/>
    <col min="30" max="30" width="18.42578125" style="14" customWidth="1"/>
    <col min="31" max="32" width="18.42578125" style="14" hidden="1" customWidth="1"/>
    <col min="33" max="33" width="18.42578125" style="14" customWidth="1"/>
    <col min="34" max="34" width="11.85546875" style="27" customWidth="1"/>
    <col min="35" max="16384" width="9.140625" style="14"/>
  </cols>
  <sheetData>
    <row r="2" spans="1:35" ht="42.75" customHeight="1" x14ac:dyDescent="0.25">
      <c r="A2" s="48" t="s">
        <v>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</row>
    <row r="3" spans="1:35" s="17" customFormat="1" ht="33" customHeight="1" x14ac:dyDescent="0.25">
      <c r="A3" s="15" t="s">
        <v>0</v>
      </c>
      <c r="B3" s="16" t="s">
        <v>1</v>
      </c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/>
      <c r="L3" s="11" t="s">
        <v>6</v>
      </c>
      <c r="M3" s="11"/>
      <c r="N3" s="11"/>
      <c r="O3" s="11" t="s">
        <v>7</v>
      </c>
      <c r="P3" s="11"/>
      <c r="Q3" s="11"/>
      <c r="R3" s="11" t="s">
        <v>8</v>
      </c>
      <c r="S3" s="11"/>
      <c r="T3" s="11"/>
      <c r="U3" s="11" t="s">
        <v>9</v>
      </c>
      <c r="V3" s="11"/>
      <c r="W3" s="11"/>
      <c r="X3" s="11" t="s">
        <v>10</v>
      </c>
      <c r="Y3" s="11"/>
      <c r="Z3" s="11"/>
      <c r="AA3" s="11" t="s">
        <v>11</v>
      </c>
      <c r="AB3" s="11"/>
      <c r="AC3" s="11"/>
      <c r="AD3" s="11" t="s">
        <v>12</v>
      </c>
      <c r="AE3" s="11"/>
      <c r="AF3" s="11"/>
      <c r="AG3" s="11" t="s">
        <v>13</v>
      </c>
      <c r="AH3" s="28"/>
    </row>
    <row r="4" spans="1:35" ht="22.5" customHeight="1" x14ac:dyDescent="0.25">
      <c r="A4" s="42" t="s">
        <v>42</v>
      </c>
      <c r="B4" s="45" t="s">
        <v>16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7"/>
    </row>
    <row r="5" spans="1:35" ht="22.5" customHeight="1" x14ac:dyDescent="0.25">
      <c r="A5" s="43"/>
      <c r="B5" s="12" t="s">
        <v>30</v>
      </c>
      <c r="C5" s="12">
        <v>945682</v>
      </c>
      <c r="D5" s="12">
        <v>0.80939197182279166</v>
      </c>
      <c r="E5" s="12">
        <v>1164242</v>
      </c>
      <c r="F5" s="12">
        <v>1.1645382157066104</v>
      </c>
      <c r="G5" s="12">
        <v>1262429</v>
      </c>
      <c r="H5" s="12">
        <v>1.0140897645664122</v>
      </c>
      <c r="I5" s="12">
        <v>1012529</v>
      </c>
      <c r="J5" s="12"/>
      <c r="K5" s="12">
        <v>0.92622489133385699</v>
      </c>
      <c r="L5" s="12">
        <v>830559</v>
      </c>
      <c r="M5" s="12"/>
      <c r="N5" s="12">
        <v>0.95366281071044867</v>
      </c>
      <c r="O5" s="12">
        <v>769001</v>
      </c>
      <c r="P5" s="12"/>
      <c r="Q5" s="12">
        <v>1.0735004107115318</v>
      </c>
      <c r="R5" s="12">
        <v>794045</v>
      </c>
      <c r="S5" s="12"/>
      <c r="T5" s="12">
        <v>1.0986075931310917</v>
      </c>
      <c r="U5" s="12">
        <v>852118</v>
      </c>
      <c r="V5" s="12"/>
      <c r="W5" s="12">
        <v>1.0892004236510036</v>
      </c>
      <c r="X5" s="12">
        <v>919695</v>
      </c>
      <c r="Y5" s="12"/>
      <c r="Z5" s="12">
        <v>1.0369193120724507</v>
      </c>
      <c r="AA5" s="12">
        <v>1084546</v>
      </c>
      <c r="AB5" s="12"/>
      <c r="AC5" s="12">
        <v>0.89227819360560356</v>
      </c>
      <c r="AD5" s="12">
        <v>1329859</v>
      </c>
      <c r="AE5" s="12"/>
      <c r="AF5" s="12">
        <v>1.1848936548122913</v>
      </c>
      <c r="AG5" s="12">
        <v>1367769</v>
      </c>
      <c r="AH5" s="27">
        <f>'2022'!AR5/'2021'!AG5</f>
        <v>1.5575934240357838</v>
      </c>
    </row>
    <row r="6" spans="1:35" ht="22.5" customHeight="1" x14ac:dyDescent="0.25">
      <c r="A6" s="43"/>
      <c r="B6" s="12" t="s">
        <v>21</v>
      </c>
      <c r="C6" s="12">
        <v>59084603</v>
      </c>
      <c r="D6" s="12">
        <v>0.93181190318942475</v>
      </c>
      <c r="E6" s="12">
        <v>55597657</v>
      </c>
      <c r="F6" s="12">
        <v>1.0216522917188922</v>
      </c>
      <c r="G6" s="12">
        <v>57412867</v>
      </c>
      <c r="H6" s="12">
        <v>0.84352719457949332</v>
      </c>
      <c r="I6" s="12">
        <v>49870858</v>
      </c>
      <c r="J6" s="12"/>
      <c r="K6" s="12">
        <v>0.88443511650628515</v>
      </c>
      <c r="L6" s="12">
        <v>48541056</v>
      </c>
      <c r="M6" s="12"/>
      <c r="N6" s="12">
        <v>0.99395449930482527</v>
      </c>
      <c r="O6" s="12">
        <v>46339331</v>
      </c>
      <c r="P6" s="12"/>
      <c r="Q6" s="12">
        <v>1.1117853994515545</v>
      </c>
      <c r="R6" s="12">
        <v>52251606</v>
      </c>
      <c r="S6" s="12"/>
      <c r="T6" s="12">
        <v>1.085893406943244</v>
      </c>
      <c r="U6" s="12">
        <v>53044882</v>
      </c>
      <c r="V6" s="12"/>
      <c r="W6" s="12">
        <v>0.99609843077934646</v>
      </c>
      <c r="X6" s="12">
        <v>52393579</v>
      </c>
      <c r="Y6" s="12"/>
      <c r="Z6" s="12">
        <v>1.0533590432796966</v>
      </c>
      <c r="AA6" s="12">
        <v>58708559</v>
      </c>
      <c r="AB6" s="12"/>
      <c r="AC6" s="12">
        <v>1.0796359270295266</v>
      </c>
      <c r="AD6" s="12">
        <v>60277821</v>
      </c>
      <c r="AE6" s="12"/>
      <c r="AF6" s="12">
        <v>1.1511151208876731</v>
      </c>
      <c r="AG6" s="12">
        <v>67455819</v>
      </c>
      <c r="AH6" s="27">
        <f>'2022'!AR6/'2021'!AG6</f>
        <v>1.0453180177087464</v>
      </c>
    </row>
    <row r="7" spans="1:35" ht="22.5" customHeight="1" x14ac:dyDescent="0.25">
      <c r="A7" s="43"/>
      <c r="B7" s="18" t="s">
        <v>22</v>
      </c>
      <c r="C7" s="12">
        <v>7390480</v>
      </c>
      <c r="D7" s="12">
        <v>0.98568161512049324</v>
      </c>
      <c r="E7" s="12">
        <v>6683606</v>
      </c>
      <c r="F7" s="12">
        <v>0.95366174530503578</v>
      </c>
      <c r="G7" s="12">
        <v>6937506</v>
      </c>
      <c r="H7" s="12">
        <v>0.74131900533998218</v>
      </c>
      <c r="I7" s="12">
        <v>6277277</v>
      </c>
      <c r="J7" s="12"/>
      <c r="K7" s="12">
        <v>0.79517741557000321</v>
      </c>
      <c r="L7" s="12">
        <v>5478547</v>
      </c>
      <c r="M7" s="12"/>
      <c r="N7" s="12">
        <v>1.0546505199196636</v>
      </c>
      <c r="O7" s="12">
        <v>5288101</v>
      </c>
      <c r="P7" s="12"/>
      <c r="Q7" s="12">
        <v>1.1561502238649997</v>
      </c>
      <c r="R7" s="12">
        <v>4861050</v>
      </c>
      <c r="S7" s="12"/>
      <c r="T7" s="12">
        <v>0.98831640892353878</v>
      </c>
      <c r="U7" s="12">
        <v>4990493</v>
      </c>
      <c r="V7" s="12"/>
      <c r="W7" s="12">
        <v>1.1698686065840211</v>
      </c>
      <c r="X7" s="12">
        <v>4958472</v>
      </c>
      <c r="Y7" s="12"/>
      <c r="Z7" s="12">
        <v>1.2011393165262463</v>
      </c>
      <c r="AA7" s="12">
        <v>5682408</v>
      </c>
      <c r="AB7" s="12"/>
      <c r="AC7" s="12">
        <v>1.2362605331496104</v>
      </c>
      <c r="AD7" s="12">
        <v>6803226</v>
      </c>
      <c r="AE7" s="12"/>
      <c r="AF7" s="12">
        <v>1.1404953815931478</v>
      </c>
      <c r="AG7" s="12">
        <v>6845292</v>
      </c>
      <c r="AH7" s="27">
        <f>'2022'!AR7/'2021'!AG7</f>
        <v>0.83004362706514201</v>
      </c>
    </row>
    <row r="8" spans="1:35" ht="22.5" customHeight="1" x14ac:dyDescent="0.25">
      <c r="A8" s="43"/>
      <c r="B8" s="18" t="s">
        <v>14</v>
      </c>
      <c r="C8" s="12">
        <v>414050</v>
      </c>
      <c r="D8" s="12">
        <v>0.68966880869995062</v>
      </c>
      <c r="E8" s="12">
        <v>174566</v>
      </c>
      <c r="F8" s="12">
        <v>1.1525149719673802</v>
      </c>
      <c r="G8" s="12">
        <v>180066</v>
      </c>
      <c r="H8" s="12">
        <v>0.77180605172783112</v>
      </c>
      <c r="I8" s="12">
        <v>102578</v>
      </c>
      <c r="J8" s="12"/>
      <c r="K8" s="12">
        <v>0.448619007117597</v>
      </c>
      <c r="L8" s="12">
        <v>49857</v>
      </c>
      <c r="M8" s="12"/>
      <c r="N8" s="12">
        <v>0.74099204725745138</v>
      </c>
      <c r="O8" s="12">
        <v>76521</v>
      </c>
      <c r="P8" s="12"/>
      <c r="Q8" s="12">
        <v>1.000430918394829</v>
      </c>
      <c r="R8" s="12">
        <v>84398</v>
      </c>
      <c r="S8" s="12"/>
      <c r="T8" s="12">
        <v>0.93678996392612934</v>
      </c>
      <c r="U8" s="12">
        <v>82498</v>
      </c>
      <c r="V8" s="12"/>
      <c r="W8" s="12">
        <v>1.389303982987528</v>
      </c>
      <c r="X8" s="12">
        <v>72824</v>
      </c>
      <c r="Y8" s="12"/>
      <c r="Z8" s="12">
        <v>2.0338814768848898</v>
      </c>
      <c r="AA8" s="12">
        <v>109326</v>
      </c>
      <c r="AB8" s="12"/>
      <c r="AC8" s="12">
        <v>1.6284578146611342</v>
      </c>
      <c r="AD8" s="12">
        <v>125279</v>
      </c>
      <c r="AE8" s="12"/>
      <c r="AF8" s="12">
        <v>1.1970641319485646</v>
      </c>
      <c r="AG8" s="12">
        <v>162993</v>
      </c>
      <c r="AH8" s="27">
        <f>'2022'!AR8/'2021'!AG8</f>
        <v>0.92664715662635821</v>
      </c>
    </row>
    <row r="9" spans="1:35" ht="22.5" customHeight="1" x14ac:dyDescent="0.25">
      <c r="A9" s="43"/>
      <c r="B9" s="18" t="s">
        <v>23</v>
      </c>
      <c r="C9" s="12">
        <v>18668.2</v>
      </c>
      <c r="D9" s="12">
        <v>0.84361261318662717</v>
      </c>
      <c r="E9" s="12">
        <v>15319.87</v>
      </c>
      <c r="F9" s="12">
        <v>0.76400315975717414</v>
      </c>
      <c r="G9" s="12">
        <v>14607.47</v>
      </c>
      <c r="H9" s="12">
        <v>0.77701492174490827</v>
      </c>
      <c r="I9" s="12">
        <v>7175.77</v>
      </c>
      <c r="J9" s="12"/>
      <c r="K9" s="12">
        <v>0.55737299748257929</v>
      </c>
      <c r="L9" s="12">
        <v>3520.37</v>
      </c>
      <c r="M9" s="12"/>
      <c r="N9" s="12">
        <v>1.0426642967397914</v>
      </c>
      <c r="O9" s="12">
        <v>2930</v>
      </c>
      <c r="P9" s="12"/>
      <c r="Q9" s="12">
        <v>1.003987237967406</v>
      </c>
      <c r="R9" s="12">
        <v>2707.76</v>
      </c>
      <c r="S9" s="12"/>
      <c r="T9" s="12">
        <v>0.31212153708668455</v>
      </c>
      <c r="U9" s="12">
        <v>3352</v>
      </c>
      <c r="V9" s="12"/>
      <c r="W9" s="12">
        <v>2.910692198451601</v>
      </c>
      <c r="X9" s="12">
        <v>4659.5</v>
      </c>
      <c r="Y9" s="12"/>
      <c r="Z9" s="12">
        <v>1.0780602006688962</v>
      </c>
      <c r="AA9" s="12">
        <v>4295</v>
      </c>
      <c r="AB9" s="12"/>
      <c r="AC9" s="12">
        <v>1.9127136490881023</v>
      </c>
      <c r="AD9" s="12">
        <v>8102</v>
      </c>
      <c r="AE9" s="12"/>
      <c r="AF9" s="12">
        <v>1.5975928443649374</v>
      </c>
      <c r="AG9" s="12">
        <v>9114</v>
      </c>
      <c r="AH9" s="27">
        <f>'2022'!AR9/'2021'!AG9</f>
        <v>1.3740399385560675</v>
      </c>
    </row>
    <row r="10" spans="1:35" ht="22.5" customHeight="1" x14ac:dyDescent="0.25">
      <c r="A10" s="43"/>
      <c r="B10" s="45" t="s">
        <v>17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7"/>
    </row>
    <row r="11" spans="1:35" ht="22.5" customHeight="1" x14ac:dyDescent="0.25">
      <c r="A11" s="43"/>
      <c r="B11" s="19"/>
      <c r="C11" s="12">
        <v>985</v>
      </c>
      <c r="D11" s="12">
        <v>1.0185185185185186</v>
      </c>
      <c r="E11" s="12">
        <v>1008</v>
      </c>
      <c r="F11" s="12">
        <v>1.0389610389610389</v>
      </c>
      <c r="G11" s="12">
        <v>905</v>
      </c>
      <c r="H11" s="12">
        <v>1.20875</v>
      </c>
      <c r="I11" s="12">
        <v>902</v>
      </c>
      <c r="J11" s="12"/>
      <c r="K11" s="12">
        <v>0.98862461220268871</v>
      </c>
      <c r="L11" s="12">
        <v>991</v>
      </c>
      <c r="M11" s="12"/>
      <c r="N11" s="12">
        <v>0.62761506276150625</v>
      </c>
      <c r="O11" s="12">
        <v>798</v>
      </c>
      <c r="P11" s="12"/>
      <c r="Q11" s="12">
        <v>1</v>
      </c>
      <c r="R11" s="12">
        <v>885</v>
      </c>
      <c r="S11" s="12"/>
      <c r="T11" s="12">
        <v>1</v>
      </c>
      <c r="U11" s="12">
        <v>779</v>
      </c>
      <c r="V11" s="12"/>
      <c r="W11" s="12">
        <v>1</v>
      </c>
      <c r="X11" s="12">
        <v>721</v>
      </c>
      <c r="Y11" s="12"/>
      <c r="Z11" s="12">
        <v>1.4450000000000001</v>
      </c>
      <c r="AA11" s="12">
        <v>880</v>
      </c>
      <c r="AB11" s="12"/>
      <c r="AC11" s="12">
        <v>1.8281430219146482</v>
      </c>
      <c r="AD11" s="12">
        <v>942</v>
      </c>
      <c r="AE11" s="12"/>
      <c r="AF11" s="12">
        <v>0.67318611987381705</v>
      </c>
      <c r="AG11" s="12">
        <v>986</v>
      </c>
      <c r="AH11" s="27">
        <f>'2022'!AR11/'2021'!AG11</f>
        <v>0.90973630831643004</v>
      </c>
    </row>
    <row r="12" spans="1:35" s="25" customFormat="1" ht="30.75" customHeight="1" x14ac:dyDescent="0.25">
      <c r="A12" s="44"/>
      <c r="B12" s="20" t="s">
        <v>15</v>
      </c>
      <c r="C12" s="13">
        <f t="shared" ref="C12:AG12" si="0">SUM(C5:C9,C11)</f>
        <v>67854468.200000003</v>
      </c>
      <c r="D12" s="13"/>
      <c r="E12" s="13">
        <f t="shared" si="0"/>
        <v>63636398.869999997</v>
      </c>
      <c r="F12" s="13"/>
      <c r="G12" s="13">
        <f t="shared" si="0"/>
        <v>65808380.469999999</v>
      </c>
      <c r="H12" s="13"/>
      <c r="I12" s="13">
        <f t="shared" si="0"/>
        <v>57271319.770000003</v>
      </c>
      <c r="J12" s="13"/>
      <c r="K12" s="13"/>
      <c r="L12" s="13">
        <f>SUM(L5:L9,L11)</f>
        <v>54904530.369999997</v>
      </c>
      <c r="M12" s="13"/>
      <c r="N12" s="13"/>
      <c r="O12" s="13">
        <f t="shared" si="0"/>
        <v>52476682</v>
      </c>
      <c r="P12" s="13"/>
      <c r="Q12" s="13"/>
      <c r="R12" s="13">
        <f t="shared" si="0"/>
        <v>57994691.759999998</v>
      </c>
      <c r="S12" s="13"/>
      <c r="T12" s="13"/>
      <c r="U12" s="13">
        <f t="shared" si="0"/>
        <v>58974122</v>
      </c>
      <c r="V12" s="13"/>
      <c r="W12" s="13"/>
      <c r="X12" s="13">
        <f t="shared" si="0"/>
        <v>58349950.5</v>
      </c>
      <c r="Y12" s="13"/>
      <c r="Z12" s="13"/>
      <c r="AA12" s="13">
        <f t="shared" si="0"/>
        <v>65590014</v>
      </c>
      <c r="AB12" s="13"/>
      <c r="AC12" s="13"/>
      <c r="AD12" s="13">
        <f t="shared" si="0"/>
        <v>68545229</v>
      </c>
      <c r="AE12" s="13"/>
      <c r="AF12" s="13"/>
      <c r="AG12" s="13">
        <f t="shared" si="0"/>
        <v>75841973</v>
      </c>
      <c r="AH12" s="27"/>
      <c r="AI12" s="14"/>
    </row>
    <row r="13" spans="1:35" ht="22.5" customHeight="1" x14ac:dyDescent="0.25">
      <c r="A13" s="42" t="s">
        <v>40</v>
      </c>
      <c r="B13" s="45" t="s">
        <v>16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7"/>
    </row>
    <row r="14" spans="1:35" ht="22.5" customHeight="1" x14ac:dyDescent="0.25">
      <c r="A14" s="43"/>
      <c r="B14" s="12" t="s">
        <v>21</v>
      </c>
      <c r="C14" s="12">
        <v>3112019</v>
      </c>
      <c r="D14" s="12">
        <v>0.89369626342376796</v>
      </c>
      <c r="E14" s="12">
        <v>2803887</v>
      </c>
      <c r="F14" s="12">
        <v>1.0007777831790499</v>
      </c>
      <c r="G14" s="12">
        <v>2914049</v>
      </c>
      <c r="H14" s="12">
        <v>0.80497290283184486</v>
      </c>
      <c r="I14" s="12">
        <v>2440945</v>
      </c>
      <c r="J14" s="12"/>
      <c r="K14" s="12">
        <v>0.82805894033426874</v>
      </c>
      <c r="L14" s="12">
        <v>2509210</v>
      </c>
      <c r="M14" s="12"/>
      <c r="N14" s="12">
        <v>1.0216085159851696</v>
      </c>
      <c r="O14" s="12">
        <v>2241013</v>
      </c>
      <c r="P14" s="12"/>
      <c r="Q14" s="12">
        <v>1.1889243445639452</v>
      </c>
      <c r="R14" s="12">
        <v>2238679</v>
      </c>
      <c r="S14" s="12"/>
      <c r="T14" s="12">
        <v>0.98621171689087184</v>
      </c>
      <c r="U14" s="12">
        <v>2389158</v>
      </c>
      <c r="V14" s="12"/>
      <c r="W14" s="12">
        <v>1.0418075997858627</v>
      </c>
      <c r="X14" s="12">
        <v>2507515</v>
      </c>
      <c r="Y14" s="12"/>
      <c r="Z14" s="12">
        <v>1.0112798905211631</v>
      </c>
      <c r="AA14" s="12">
        <v>2922870</v>
      </c>
      <c r="AB14" s="12"/>
      <c r="AC14" s="12">
        <v>1.0783090714493409</v>
      </c>
      <c r="AD14" s="12">
        <v>3225370</v>
      </c>
      <c r="AE14" s="12"/>
      <c r="AF14" s="12">
        <v>1.2240236194812526</v>
      </c>
      <c r="AG14" s="12">
        <v>2893903</v>
      </c>
      <c r="AH14" s="27">
        <f>'2022'!AR14/'2021'!AG14</f>
        <v>1.7058622904776007E-2</v>
      </c>
    </row>
    <row r="15" spans="1:35" ht="22.5" customHeight="1" x14ac:dyDescent="0.25">
      <c r="A15" s="43"/>
      <c r="B15" s="18" t="s">
        <v>22</v>
      </c>
      <c r="C15" s="12">
        <v>253</v>
      </c>
      <c r="D15" s="12">
        <v>0.87807890673762357</v>
      </c>
      <c r="E15" s="12">
        <v>699971</v>
      </c>
      <c r="F15" s="12">
        <v>1.0767513667744124</v>
      </c>
      <c r="G15" s="12">
        <v>2583473</v>
      </c>
      <c r="H15" s="12">
        <v>0.87843154968030757</v>
      </c>
      <c r="I15" s="12">
        <v>2123950</v>
      </c>
      <c r="J15" s="12"/>
      <c r="K15" s="12">
        <v>0.72227952586860433</v>
      </c>
      <c r="L15" s="12">
        <v>1973753</v>
      </c>
      <c r="M15" s="12"/>
      <c r="N15" s="12">
        <v>0.98468186655487122</v>
      </c>
      <c r="O15" s="12">
        <v>1892152</v>
      </c>
      <c r="P15" s="12"/>
      <c r="Q15" s="12">
        <v>1.1600084533047601</v>
      </c>
      <c r="R15" s="12">
        <v>1207479</v>
      </c>
      <c r="S15" s="12"/>
      <c r="T15" s="12">
        <v>0.82083895327405498</v>
      </c>
      <c r="U15" s="12">
        <v>2003293</v>
      </c>
      <c r="V15" s="12"/>
      <c r="W15" s="12">
        <v>1.0759646054454659</v>
      </c>
      <c r="X15" s="12">
        <v>2057224</v>
      </c>
      <c r="Y15" s="12"/>
      <c r="Z15" s="12">
        <v>1.1336049506324</v>
      </c>
      <c r="AA15" s="12">
        <v>2535099</v>
      </c>
      <c r="AB15" s="12"/>
      <c r="AC15" s="12">
        <v>1.1948402832055411</v>
      </c>
      <c r="AD15" s="12">
        <v>2847798</v>
      </c>
      <c r="AE15" s="12"/>
      <c r="AF15" s="12">
        <v>0.520953545515349</v>
      </c>
      <c r="AG15" s="12">
        <v>3386709</v>
      </c>
      <c r="AH15" s="27">
        <f>'2022'!AR15/'2021'!AG15</f>
        <v>0.79643187531022008</v>
      </c>
    </row>
    <row r="16" spans="1:35" ht="22.5" customHeight="1" x14ac:dyDescent="0.25">
      <c r="A16" s="43"/>
      <c r="B16" s="18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5" ht="22.5" customHeight="1" x14ac:dyDescent="0.25">
      <c r="A17" s="43"/>
      <c r="B17" s="18" t="s">
        <v>23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5" ht="22.5" customHeight="1" x14ac:dyDescent="0.25">
      <c r="A18" s="43"/>
      <c r="B18" s="45" t="s">
        <v>17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7"/>
    </row>
    <row r="19" spans="1:35" ht="22.5" customHeight="1" x14ac:dyDescent="0.25">
      <c r="A19" s="43"/>
      <c r="B19" s="1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5" s="25" customFormat="1" ht="30.75" customHeight="1" x14ac:dyDescent="0.25">
      <c r="A20" s="44"/>
      <c r="B20" s="20" t="s">
        <v>15</v>
      </c>
      <c r="C20" s="13">
        <f>SUM(C14:C17,C19)</f>
        <v>3112272</v>
      </c>
      <c r="D20" s="13"/>
      <c r="E20" s="13">
        <f t="shared" ref="E20:AG20" si="1">SUM(E14:E17,E19)</f>
        <v>3503858</v>
      </c>
      <c r="F20" s="13"/>
      <c r="G20" s="13">
        <f t="shared" si="1"/>
        <v>5497522</v>
      </c>
      <c r="H20" s="13"/>
      <c r="I20" s="13">
        <f t="shared" si="1"/>
        <v>4564895</v>
      </c>
      <c r="J20" s="13"/>
      <c r="K20" s="13"/>
      <c r="L20" s="13">
        <f>SUM(L14:L17,L19)</f>
        <v>4482963</v>
      </c>
      <c r="M20" s="13"/>
      <c r="N20" s="13"/>
      <c r="O20" s="13">
        <f t="shared" si="1"/>
        <v>4133165</v>
      </c>
      <c r="P20" s="13"/>
      <c r="Q20" s="13"/>
      <c r="R20" s="13">
        <f>SUM(R14:R17,R19)</f>
        <v>3446158</v>
      </c>
      <c r="S20" s="13"/>
      <c r="T20" s="13"/>
      <c r="U20" s="13">
        <f>SUM(U14:U17,U19)</f>
        <v>4392451</v>
      </c>
      <c r="V20" s="13"/>
      <c r="W20" s="13"/>
      <c r="X20" s="13">
        <f>SUM(X14:X17,X19)</f>
        <v>4564739</v>
      </c>
      <c r="Y20" s="13"/>
      <c r="Z20" s="13"/>
      <c r="AA20" s="13">
        <f>SUM(AA14:AA17,AA19)</f>
        <v>5457969</v>
      </c>
      <c r="AB20" s="13"/>
      <c r="AC20" s="13"/>
      <c r="AD20" s="13">
        <f t="shared" si="1"/>
        <v>6073168</v>
      </c>
      <c r="AE20" s="13"/>
      <c r="AF20" s="13"/>
      <c r="AG20" s="13">
        <f t="shared" si="1"/>
        <v>6280612</v>
      </c>
      <c r="AH20" s="27"/>
      <c r="AI20" s="14"/>
    </row>
    <row r="21" spans="1:35" ht="22.5" customHeight="1" x14ac:dyDescent="0.25">
      <c r="A21" s="42" t="s">
        <v>41</v>
      </c>
      <c r="B21" s="45" t="s">
        <v>16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7"/>
    </row>
    <row r="22" spans="1:35" ht="22.5" customHeight="1" x14ac:dyDescent="0.25">
      <c r="A22" s="43"/>
      <c r="B22" s="12" t="s">
        <v>21</v>
      </c>
      <c r="C22" s="12">
        <v>4012780</v>
      </c>
      <c r="D22" s="12">
        <v>0.90419749026018781</v>
      </c>
      <c r="E22" s="12">
        <v>3954773</v>
      </c>
      <c r="F22" s="12">
        <v>1.0070723290945183</v>
      </c>
      <c r="G22" s="12">
        <v>3992192</v>
      </c>
      <c r="H22" s="12">
        <v>0.90917652157909123</v>
      </c>
      <c r="I22" s="12">
        <v>3157033</v>
      </c>
      <c r="J22" s="12"/>
      <c r="K22" s="12">
        <v>0.96913737119515242</v>
      </c>
      <c r="L22" s="12">
        <v>2676006</v>
      </c>
      <c r="M22" s="12"/>
      <c r="N22" s="12">
        <v>0.84812678265120756</v>
      </c>
      <c r="O22" s="12">
        <v>2934959</v>
      </c>
      <c r="P22" s="12"/>
      <c r="Q22" s="12">
        <v>0.77453040568755072</v>
      </c>
      <c r="R22" s="12">
        <v>3337725</v>
      </c>
      <c r="S22" s="12"/>
      <c r="T22" s="12">
        <v>1.1556016635588118</v>
      </c>
      <c r="U22" s="12">
        <v>2905964</v>
      </c>
      <c r="V22" s="12"/>
      <c r="W22" s="12">
        <v>1.0898486666513139</v>
      </c>
      <c r="X22" s="12">
        <v>2576944</v>
      </c>
      <c r="Y22" s="12"/>
      <c r="Z22" s="12">
        <v>1.2406229302027008</v>
      </c>
      <c r="AA22" s="12">
        <v>3336191</v>
      </c>
      <c r="AB22" s="12"/>
      <c r="AC22" s="12">
        <v>1.0372944676892284</v>
      </c>
      <c r="AD22" s="12">
        <v>3566225</v>
      </c>
      <c r="AE22" s="12"/>
      <c r="AF22" s="12">
        <v>1.1873344387500167</v>
      </c>
      <c r="AG22" s="12">
        <v>4598192</v>
      </c>
      <c r="AH22" s="27">
        <f>'2022'!AR22/'2021'!AG22</f>
        <v>0.64567029823896005</v>
      </c>
    </row>
    <row r="23" spans="1:35" ht="22.5" customHeight="1" x14ac:dyDescent="0.25">
      <c r="A23" s="43"/>
      <c r="B23" s="18" t="s">
        <v>22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5" ht="22.5" customHeight="1" x14ac:dyDescent="0.25">
      <c r="A24" s="43"/>
      <c r="B24" s="18" t="s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5" ht="22.5" customHeight="1" x14ac:dyDescent="0.25">
      <c r="A25" s="43"/>
      <c r="B25" s="18" t="s">
        <v>23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5" ht="22.5" customHeight="1" x14ac:dyDescent="0.25">
      <c r="A26" s="43"/>
      <c r="B26" s="45" t="s">
        <v>17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7"/>
    </row>
    <row r="27" spans="1:35" ht="22.5" customHeight="1" x14ac:dyDescent="0.25">
      <c r="A27" s="43"/>
      <c r="B27" s="1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5" s="25" customFormat="1" ht="30.75" customHeight="1" x14ac:dyDescent="0.25">
      <c r="A28" s="44"/>
      <c r="B28" s="20" t="s">
        <v>15</v>
      </c>
      <c r="C28" s="13">
        <f>SUM(C22:C25,C27)</f>
        <v>4012780</v>
      </c>
      <c r="D28" s="13"/>
      <c r="E28" s="13">
        <f>SUM(E22:E25,E27)</f>
        <v>3954773</v>
      </c>
      <c r="F28" s="13"/>
      <c r="G28" s="13">
        <f t="shared" ref="G28:AG28" si="2">SUM(G22:G25,G27)</f>
        <v>3992192</v>
      </c>
      <c r="H28" s="13"/>
      <c r="I28" s="13">
        <f t="shared" si="2"/>
        <v>3157033</v>
      </c>
      <c r="J28" s="13"/>
      <c r="K28" s="13"/>
      <c r="L28" s="13">
        <f>SUM(L22:L25,L27)</f>
        <v>2676006</v>
      </c>
      <c r="M28" s="13"/>
      <c r="N28" s="13"/>
      <c r="O28" s="13">
        <f t="shared" si="2"/>
        <v>2934959</v>
      </c>
      <c r="P28" s="13"/>
      <c r="Q28" s="13"/>
      <c r="R28" s="13">
        <f>SUM(R22:R25,R27)</f>
        <v>3337725</v>
      </c>
      <c r="S28" s="13"/>
      <c r="T28" s="13"/>
      <c r="U28" s="13">
        <f>SUM(U22:U25,U27)</f>
        <v>2905964</v>
      </c>
      <c r="V28" s="13"/>
      <c r="W28" s="13"/>
      <c r="X28" s="13">
        <f t="shared" si="2"/>
        <v>2576944</v>
      </c>
      <c r="Y28" s="13"/>
      <c r="Z28" s="13"/>
      <c r="AA28" s="13">
        <f t="shared" si="2"/>
        <v>3336191</v>
      </c>
      <c r="AB28" s="13"/>
      <c r="AC28" s="13"/>
      <c r="AD28" s="13">
        <f t="shared" si="2"/>
        <v>3566225</v>
      </c>
      <c r="AE28" s="13"/>
      <c r="AF28" s="13"/>
      <c r="AG28" s="13">
        <f t="shared" si="2"/>
        <v>4598192</v>
      </c>
      <c r="AH28" s="27"/>
      <c r="AI28" s="14"/>
    </row>
    <row r="29" spans="1:35" ht="22.5" customHeight="1" x14ac:dyDescent="0.25">
      <c r="A29" s="42" t="s">
        <v>39</v>
      </c>
      <c r="B29" s="45" t="s">
        <v>16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7"/>
    </row>
    <row r="30" spans="1:35" ht="22.5" customHeight="1" x14ac:dyDescent="0.25">
      <c r="A30" s="43"/>
      <c r="B30" s="12" t="s">
        <v>21</v>
      </c>
      <c r="C30" s="12">
        <v>539966</v>
      </c>
      <c r="D30" s="12">
        <v>0.95926785958202432</v>
      </c>
      <c r="E30" s="12">
        <v>543863</v>
      </c>
      <c r="F30" s="12">
        <v>0.94936899405202646</v>
      </c>
      <c r="G30" s="12">
        <v>555043</v>
      </c>
      <c r="H30" s="12">
        <v>0.84070914022960919</v>
      </c>
      <c r="I30" s="12">
        <v>438374</v>
      </c>
      <c r="J30" s="12"/>
      <c r="K30" s="12">
        <v>0.79808035395703991</v>
      </c>
      <c r="L30" s="12">
        <v>373120</v>
      </c>
      <c r="M30" s="12"/>
      <c r="N30" s="12">
        <v>0.96767240002810262</v>
      </c>
      <c r="O30" s="12">
        <v>393645</v>
      </c>
      <c r="P30" s="12"/>
      <c r="Q30" s="12">
        <v>1.0752735013118162</v>
      </c>
      <c r="R30" s="12">
        <v>387129</v>
      </c>
      <c r="S30" s="12"/>
      <c r="T30" s="12">
        <v>0.9401916372029071</v>
      </c>
      <c r="U30" s="12">
        <v>445406</v>
      </c>
      <c r="V30" s="12"/>
      <c r="W30" s="12">
        <v>1.1484051877507451</v>
      </c>
      <c r="X30" s="12">
        <v>431748</v>
      </c>
      <c r="Y30" s="12"/>
      <c r="Z30" s="12">
        <v>1.1390396220569132</v>
      </c>
      <c r="AA30" s="12">
        <v>489534</v>
      </c>
      <c r="AB30" s="12"/>
      <c r="AC30" s="12">
        <v>1.2917998667375403</v>
      </c>
      <c r="AD30" s="12">
        <v>524182</v>
      </c>
      <c r="AE30" s="12"/>
      <c r="AF30" s="12">
        <v>1.0366508835273867</v>
      </c>
      <c r="AG30" s="12">
        <v>623267</v>
      </c>
      <c r="AH30" s="27">
        <f>'2022'!AR30/'2021'!AG30</f>
        <v>0.98735533888365656</v>
      </c>
    </row>
    <row r="31" spans="1:35" ht="22.5" customHeight="1" x14ac:dyDescent="0.25">
      <c r="A31" s="43"/>
      <c r="B31" s="18" t="s">
        <v>22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5" ht="22.5" customHeight="1" x14ac:dyDescent="0.25">
      <c r="A32" s="43"/>
      <c r="B32" s="18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5" ht="22.5" customHeight="1" x14ac:dyDescent="0.25">
      <c r="A33" s="43"/>
      <c r="B33" s="18" t="s">
        <v>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5" ht="22.5" customHeight="1" x14ac:dyDescent="0.25">
      <c r="A34" s="43"/>
      <c r="B34" s="45" t="s">
        <v>17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7"/>
    </row>
    <row r="35" spans="1:35" ht="22.5" customHeight="1" x14ac:dyDescent="0.25">
      <c r="A35" s="43"/>
      <c r="B35" s="1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5" s="25" customFormat="1" ht="30.75" customHeight="1" x14ac:dyDescent="0.25">
      <c r="A36" s="44"/>
      <c r="B36" s="20" t="s">
        <v>15</v>
      </c>
      <c r="C36" s="13">
        <f>SUM(C30:C33,C35)</f>
        <v>539966</v>
      </c>
      <c r="D36" s="13"/>
      <c r="E36" s="13">
        <f>SUM(E30:E33,E35)</f>
        <v>543863</v>
      </c>
      <c r="F36" s="13"/>
      <c r="G36" s="13">
        <f t="shared" ref="G36:AG36" si="3">SUM(G30:G33,G35)</f>
        <v>555043</v>
      </c>
      <c r="H36" s="13"/>
      <c r="I36" s="13">
        <f t="shared" si="3"/>
        <v>438374</v>
      </c>
      <c r="J36" s="13"/>
      <c r="K36" s="13"/>
      <c r="L36" s="13">
        <f>SUM(L30:L33,L35)</f>
        <v>373120</v>
      </c>
      <c r="M36" s="13"/>
      <c r="N36" s="13"/>
      <c r="O36" s="13">
        <f t="shared" si="3"/>
        <v>393645</v>
      </c>
      <c r="P36" s="13"/>
      <c r="Q36" s="13"/>
      <c r="R36" s="13">
        <f>SUM(R30:R33,R35)</f>
        <v>387129</v>
      </c>
      <c r="S36" s="13"/>
      <c r="T36" s="13"/>
      <c r="U36" s="13">
        <f>SUM(U30:U33,U35)</f>
        <v>445406</v>
      </c>
      <c r="V36" s="13"/>
      <c r="W36" s="13"/>
      <c r="X36" s="13">
        <f>SUM(X30:X33,X35)</f>
        <v>431748</v>
      </c>
      <c r="Y36" s="13"/>
      <c r="Z36" s="13"/>
      <c r="AA36" s="13">
        <f t="shared" si="3"/>
        <v>489534</v>
      </c>
      <c r="AB36" s="13"/>
      <c r="AC36" s="13"/>
      <c r="AD36" s="13">
        <f t="shared" si="3"/>
        <v>524182</v>
      </c>
      <c r="AE36" s="13"/>
      <c r="AF36" s="13"/>
      <c r="AG36" s="13">
        <f t="shared" si="3"/>
        <v>623267</v>
      </c>
      <c r="AH36" s="27"/>
      <c r="AI36" s="14"/>
    </row>
    <row r="37" spans="1:35" ht="22.5" customHeight="1" x14ac:dyDescent="0.25">
      <c r="A37" s="42" t="s">
        <v>33</v>
      </c>
      <c r="B37" s="45" t="s">
        <v>16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7"/>
    </row>
    <row r="38" spans="1:35" ht="22.5" customHeight="1" x14ac:dyDescent="0.25">
      <c r="A38" s="43"/>
      <c r="B38" s="12" t="s">
        <v>21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5" ht="22.5" customHeight="1" x14ac:dyDescent="0.25">
      <c r="A39" s="43"/>
      <c r="B39" s="18" t="s">
        <v>22</v>
      </c>
      <c r="C39" s="12">
        <v>95210</v>
      </c>
      <c r="D39" s="12">
        <v>0.64590191609690217</v>
      </c>
      <c r="E39" s="12">
        <v>81386</v>
      </c>
      <c r="F39" s="12">
        <v>0.78998954521693676</v>
      </c>
      <c r="G39" s="12">
        <v>64637</v>
      </c>
      <c r="H39" s="12">
        <v>0.74703060380479736</v>
      </c>
      <c r="I39" s="12">
        <v>37955</v>
      </c>
      <c r="J39" s="12"/>
      <c r="K39" s="12">
        <v>0.87700961070020811</v>
      </c>
      <c r="L39" s="12">
        <v>29341</v>
      </c>
      <c r="M39" s="12"/>
      <c r="N39" s="12">
        <v>0.93556206443793555</v>
      </c>
      <c r="O39" s="12">
        <v>24420</v>
      </c>
      <c r="P39" s="12"/>
      <c r="Q39" s="12">
        <v>1.1066069307999569</v>
      </c>
      <c r="R39" s="12">
        <v>24490</v>
      </c>
      <c r="S39" s="12"/>
      <c r="T39" s="12">
        <v>0.98351299936588454</v>
      </c>
      <c r="U39" s="12">
        <v>20741</v>
      </c>
      <c r="V39" s="12"/>
      <c r="W39" s="12">
        <v>1.253682487725041</v>
      </c>
      <c r="X39" s="12">
        <v>29095</v>
      </c>
      <c r="Y39" s="12"/>
      <c r="Z39" s="12">
        <v>1.6006013133950472</v>
      </c>
      <c r="AA39" s="12">
        <v>84147</v>
      </c>
      <c r="AB39" s="12"/>
      <c r="AC39" s="12">
        <v>1.4806722689075631</v>
      </c>
      <c r="AD39" s="12">
        <v>10543</v>
      </c>
      <c r="AE39" s="12"/>
      <c r="AF39" s="12">
        <v>1.3669292915804234</v>
      </c>
      <c r="AG39" s="12">
        <v>2459</v>
      </c>
      <c r="AH39" s="27">
        <f>'2022'!AR39/'2021'!AG39</f>
        <v>0</v>
      </c>
    </row>
    <row r="40" spans="1:35" ht="22.5" customHeight="1" x14ac:dyDescent="0.25">
      <c r="A40" s="43"/>
      <c r="B40" s="18" t="s">
        <v>14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5" ht="22.5" customHeight="1" x14ac:dyDescent="0.25">
      <c r="A41" s="43"/>
      <c r="B41" s="18" t="s">
        <v>23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5" ht="22.5" customHeight="1" x14ac:dyDescent="0.25">
      <c r="A42" s="43"/>
      <c r="B42" s="45" t="s">
        <v>17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7"/>
    </row>
    <row r="43" spans="1:35" ht="22.5" customHeight="1" x14ac:dyDescent="0.25">
      <c r="A43" s="43"/>
      <c r="B43" s="1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5" s="25" customFormat="1" ht="30.75" customHeight="1" x14ac:dyDescent="0.25">
      <c r="A44" s="44"/>
      <c r="B44" s="20" t="s">
        <v>15</v>
      </c>
      <c r="C44" s="13">
        <f>SUM(C38:C41,C43)</f>
        <v>95210</v>
      </c>
      <c r="D44" s="13"/>
      <c r="E44" s="13">
        <f t="shared" ref="E44:AG44" si="4">SUM(E38:E41,E43)</f>
        <v>81386</v>
      </c>
      <c r="F44" s="13"/>
      <c r="G44" s="13">
        <f t="shared" si="4"/>
        <v>64637</v>
      </c>
      <c r="H44" s="13"/>
      <c r="I44" s="13">
        <f t="shared" si="4"/>
        <v>37955</v>
      </c>
      <c r="J44" s="13"/>
      <c r="K44" s="13"/>
      <c r="L44" s="13">
        <f>SUM(L38:L41,L43)</f>
        <v>29341</v>
      </c>
      <c r="M44" s="13"/>
      <c r="N44" s="13"/>
      <c r="O44" s="13">
        <f t="shared" si="4"/>
        <v>24420</v>
      </c>
      <c r="P44" s="13"/>
      <c r="Q44" s="13"/>
      <c r="R44" s="13">
        <f t="shared" si="4"/>
        <v>24490</v>
      </c>
      <c r="S44" s="13"/>
      <c r="T44" s="13"/>
      <c r="U44" s="13">
        <f t="shared" si="4"/>
        <v>20741</v>
      </c>
      <c r="V44" s="13"/>
      <c r="W44" s="13"/>
      <c r="X44" s="13">
        <f t="shared" si="4"/>
        <v>29095</v>
      </c>
      <c r="Y44" s="13"/>
      <c r="Z44" s="13"/>
      <c r="AA44" s="13">
        <f t="shared" si="4"/>
        <v>84147</v>
      </c>
      <c r="AB44" s="13"/>
      <c r="AC44" s="13"/>
      <c r="AD44" s="13">
        <f t="shared" si="4"/>
        <v>10543</v>
      </c>
      <c r="AE44" s="13"/>
      <c r="AF44" s="13"/>
      <c r="AG44" s="13">
        <f t="shared" si="4"/>
        <v>2459</v>
      </c>
      <c r="AH44" s="27"/>
      <c r="AI44" s="14"/>
    </row>
    <row r="45" spans="1:35" ht="22.5" customHeight="1" x14ac:dyDescent="0.25">
      <c r="A45" s="42" t="s">
        <v>34</v>
      </c>
      <c r="B45" s="45" t="s">
        <v>16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7"/>
    </row>
    <row r="46" spans="1:35" ht="22.5" customHeight="1" x14ac:dyDescent="0.25">
      <c r="A46" s="43"/>
      <c r="B46" s="12" t="s">
        <v>21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5" ht="22.5" customHeight="1" x14ac:dyDescent="0.25">
      <c r="A47" s="43"/>
      <c r="B47" s="18" t="s">
        <v>22</v>
      </c>
      <c r="C47" s="12">
        <v>1215829</v>
      </c>
      <c r="D47" s="12">
        <v>0.94896227312733417</v>
      </c>
      <c r="E47" s="12">
        <v>1198561</v>
      </c>
      <c r="F47" s="12">
        <v>1.0881110107743319</v>
      </c>
      <c r="G47" s="12">
        <v>1281971</v>
      </c>
      <c r="H47" s="12">
        <v>0.55583558279805956</v>
      </c>
      <c r="I47" s="12">
        <v>1440715</v>
      </c>
      <c r="J47" s="12"/>
      <c r="K47" s="12">
        <v>0.81064718444046802</v>
      </c>
      <c r="L47" s="12">
        <v>1351745</v>
      </c>
      <c r="M47" s="12"/>
      <c r="N47" s="12">
        <v>1.4064618959547324</v>
      </c>
      <c r="O47" s="12">
        <v>1178999</v>
      </c>
      <c r="P47" s="12"/>
      <c r="Q47" s="12">
        <v>1.1176471657389526</v>
      </c>
      <c r="R47" s="12">
        <v>1447929</v>
      </c>
      <c r="S47" s="12"/>
      <c r="T47" s="12">
        <v>0.86518472863344642</v>
      </c>
      <c r="U47" s="12">
        <v>1472139</v>
      </c>
      <c r="V47" s="12"/>
      <c r="W47" s="12">
        <v>1.2056575419325188</v>
      </c>
      <c r="X47" s="12">
        <v>1185163</v>
      </c>
      <c r="Y47" s="12"/>
      <c r="Z47" s="12">
        <v>0.88245065506132014</v>
      </c>
      <c r="AA47" s="12">
        <v>1568610</v>
      </c>
      <c r="AB47" s="12"/>
      <c r="AC47" s="12">
        <v>1.0088158027238887</v>
      </c>
      <c r="AD47" s="12">
        <v>2646805</v>
      </c>
      <c r="AE47" s="12"/>
      <c r="AF47" s="12">
        <v>1.2342023645447875</v>
      </c>
      <c r="AG47" s="12">
        <v>1642501</v>
      </c>
      <c r="AH47" s="27">
        <f>'2022'!AR47/'2021'!AG47</f>
        <v>0.91632455627119858</v>
      </c>
    </row>
    <row r="48" spans="1:35" ht="22.5" customHeight="1" x14ac:dyDescent="0.25">
      <c r="A48" s="43"/>
      <c r="B48" s="18" t="s">
        <v>14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3" ht="22.5" customHeight="1" x14ac:dyDescent="0.25">
      <c r="A49" s="43"/>
      <c r="B49" s="18" t="s">
        <v>23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</row>
    <row r="50" spans="1:33" ht="22.5" customHeight="1" x14ac:dyDescent="0.25">
      <c r="A50" s="43"/>
      <c r="B50" s="45" t="s">
        <v>17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7"/>
    </row>
    <row r="51" spans="1:33" ht="22.5" customHeight="1" x14ac:dyDescent="0.25">
      <c r="A51" s="43"/>
      <c r="B51" s="1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spans="1:33" ht="30.75" customHeight="1" x14ac:dyDescent="0.25">
      <c r="A52" s="44"/>
      <c r="B52" s="20" t="s">
        <v>15</v>
      </c>
      <c r="C52" s="13">
        <f>SUM(C46:C49,C51)</f>
        <v>1215829</v>
      </c>
      <c r="D52" s="13"/>
      <c r="E52" s="13">
        <f t="shared" ref="E52:AG52" si="5">SUM(E46:E49,E51)</f>
        <v>1198561</v>
      </c>
      <c r="F52" s="13"/>
      <c r="G52" s="13">
        <f t="shared" si="5"/>
        <v>1281971</v>
      </c>
      <c r="H52" s="13"/>
      <c r="I52" s="13">
        <f t="shared" si="5"/>
        <v>1440715</v>
      </c>
      <c r="J52" s="13"/>
      <c r="K52" s="13"/>
      <c r="L52" s="13">
        <f>SUM(L46:L49,L51)</f>
        <v>1351745</v>
      </c>
      <c r="M52" s="13"/>
      <c r="N52" s="13"/>
      <c r="O52" s="13">
        <f t="shared" si="5"/>
        <v>1178999</v>
      </c>
      <c r="P52" s="13"/>
      <c r="Q52" s="13"/>
      <c r="R52" s="13">
        <f t="shared" si="5"/>
        <v>1447929</v>
      </c>
      <c r="S52" s="13"/>
      <c r="T52" s="13"/>
      <c r="U52" s="13">
        <f t="shared" si="5"/>
        <v>1472139</v>
      </c>
      <c r="V52" s="13"/>
      <c r="W52" s="13"/>
      <c r="X52" s="13">
        <f t="shared" si="5"/>
        <v>1185163</v>
      </c>
      <c r="Y52" s="13"/>
      <c r="Z52" s="13"/>
      <c r="AA52" s="13">
        <f>SUM(AA46:AA49,AA51)</f>
        <v>1568610</v>
      </c>
      <c r="AB52" s="13"/>
      <c r="AC52" s="13"/>
      <c r="AD52" s="13">
        <f t="shared" si="5"/>
        <v>2646805</v>
      </c>
      <c r="AE52" s="13"/>
      <c r="AF52" s="13"/>
      <c r="AG52" s="13">
        <f t="shared" si="5"/>
        <v>1642501</v>
      </c>
    </row>
    <row r="53" spans="1:33" ht="22.5" customHeight="1" x14ac:dyDescent="0.25">
      <c r="A53" s="40" t="s">
        <v>15</v>
      </c>
      <c r="B53" s="41"/>
      <c r="C53" s="13">
        <f t="shared" ref="C53:AG53" si="6">SUM(C12,C20,C28,C36,C44,C52)</f>
        <v>76830525.200000003</v>
      </c>
      <c r="D53" s="13"/>
      <c r="E53" s="13">
        <f t="shared" si="6"/>
        <v>72918839.870000005</v>
      </c>
      <c r="F53" s="13"/>
      <c r="G53" s="13">
        <f t="shared" si="6"/>
        <v>77199745.469999999</v>
      </c>
      <c r="H53" s="13"/>
      <c r="I53" s="13">
        <f t="shared" si="6"/>
        <v>66910291.770000003</v>
      </c>
      <c r="J53" s="13"/>
      <c r="K53" s="13"/>
      <c r="L53" s="13">
        <f t="shared" si="6"/>
        <v>63817705.369999997</v>
      </c>
      <c r="M53" s="13"/>
      <c r="N53" s="13"/>
      <c r="O53" s="13">
        <f t="shared" si="6"/>
        <v>61141870</v>
      </c>
      <c r="P53" s="13"/>
      <c r="Q53" s="13"/>
      <c r="R53" s="13">
        <f t="shared" si="6"/>
        <v>66638122.759999998</v>
      </c>
      <c r="S53" s="13"/>
      <c r="T53" s="13"/>
      <c r="U53" s="13">
        <f t="shared" si="6"/>
        <v>68210823</v>
      </c>
      <c r="V53" s="13"/>
      <c r="W53" s="13"/>
      <c r="X53" s="13">
        <f t="shared" si="6"/>
        <v>67137639.5</v>
      </c>
      <c r="Y53" s="13"/>
      <c r="Z53" s="13"/>
      <c r="AA53" s="13">
        <f t="shared" si="6"/>
        <v>76526465</v>
      </c>
      <c r="AB53" s="13"/>
      <c r="AC53" s="13"/>
      <c r="AD53" s="13">
        <f t="shared" si="6"/>
        <v>81366152</v>
      </c>
      <c r="AE53" s="13"/>
      <c r="AF53" s="13"/>
      <c r="AG53" s="13">
        <f t="shared" si="6"/>
        <v>88989004</v>
      </c>
    </row>
    <row r="56" spans="1:33" x14ac:dyDescent="0.25">
      <c r="R56" s="21"/>
      <c r="S56" s="21"/>
      <c r="T56" s="21"/>
      <c r="U56" s="21"/>
      <c r="V56" s="21"/>
      <c r="W56" s="21"/>
    </row>
    <row r="57" spans="1:33" x14ac:dyDescent="0.25">
      <c r="R57" s="21"/>
      <c r="S57" s="21"/>
      <c r="T57" s="21"/>
      <c r="U57" s="21"/>
      <c r="V57" s="21"/>
      <c r="W57" s="21"/>
    </row>
    <row r="60" spans="1:33" x14ac:dyDescent="0.25">
      <c r="R60" s="21"/>
      <c r="S60" s="21"/>
      <c r="T60" s="21"/>
    </row>
    <row r="62" spans="1:33" x14ac:dyDescent="0.25">
      <c r="R62" s="22"/>
      <c r="S62" s="22"/>
      <c r="T62" s="22"/>
      <c r="U62" s="23"/>
      <c r="V62" s="23"/>
      <c r="W62" s="23"/>
    </row>
  </sheetData>
  <mergeCells count="20">
    <mergeCell ref="A53:B53"/>
    <mergeCell ref="A37:A44"/>
    <mergeCell ref="B37:AG37"/>
    <mergeCell ref="B42:AG42"/>
    <mergeCell ref="A45:A52"/>
    <mergeCell ref="B45:AG45"/>
    <mergeCell ref="B50:AG50"/>
    <mergeCell ref="A21:A28"/>
    <mergeCell ref="B21:AG21"/>
    <mergeCell ref="B26:AG26"/>
    <mergeCell ref="A29:A36"/>
    <mergeCell ref="B29:AG29"/>
    <mergeCell ref="B34:AG34"/>
    <mergeCell ref="A2:AG2"/>
    <mergeCell ref="A4:A12"/>
    <mergeCell ref="B4:AG4"/>
    <mergeCell ref="B10:AG10"/>
    <mergeCell ref="A13:A20"/>
    <mergeCell ref="B13:AG13"/>
    <mergeCell ref="B18:AG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Ермакова Наталья Юрьевна</cp:lastModifiedBy>
  <dcterms:created xsi:type="dcterms:W3CDTF">2013-11-13T16:10:49Z</dcterms:created>
  <dcterms:modified xsi:type="dcterms:W3CDTF">2025-01-20T11:41:30Z</dcterms:modified>
</cp:coreProperties>
</file>