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0" windowWidth="25215" windowHeight="6300" firstSheet="9" activeTab="12"/>
  </bookViews>
  <sheets>
    <sheet name="2012" sheetId="10" state="hidden" r:id="rId1"/>
    <sheet name="2013" sheetId="9" state="hidden" r:id="rId2"/>
    <sheet name="2014" sheetId="8" state="hidden" r:id="rId3"/>
    <sheet name="2015 " sheetId="7" state="hidden" r:id="rId4"/>
    <sheet name="2016" sheetId="11" state="hidden" r:id="rId5"/>
    <sheet name="2017" sheetId="12" state="hidden" r:id="rId6"/>
    <sheet name="2018" sheetId="13" state="hidden" r:id="rId7"/>
    <sheet name="2019" sheetId="14" state="hidden" r:id="rId8"/>
    <sheet name="2020" sheetId="15" state="hidden" r:id="rId9"/>
    <sheet name="2021" sheetId="16" r:id="rId10"/>
    <sheet name="2022" sheetId="17" r:id="rId11"/>
    <sheet name="2023" sheetId="18" r:id="rId12"/>
    <sheet name="2024" sheetId="19" r:id="rId13"/>
  </sheets>
  <calcPr calcId="162913"/>
</workbook>
</file>

<file path=xl/calcChain.xml><?xml version="1.0" encoding="utf-8"?>
<calcChain xmlns="http://schemas.openxmlformats.org/spreadsheetml/2006/main">
  <c r="L12" i="19" l="1"/>
  <c r="M12" i="19"/>
  <c r="N12" i="19"/>
  <c r="J12" i="19" l="1"/>
  <c r="K12" i="19"/>
  <c r="I12" i="19" l="1"/>
  <c r="G12" i="19" l="1"/>
  <c r="H12" i="19"/>
  <c r="F12" i="19"/>
  <c r="G13" i="19" l="1"/>
  <c r="F13" i="19" l="1"/>
  <c r="M13" i="19" l="1"/>
  <c r="L13" i="19"/>
  <c r="K13" i="19"/>
  <c r="J13" i="19"/>
  <c r="I13" i="19"/>
  <c r="H13" i="19"/>
  <c r="E12" i="19"/>
  <c r="E13" i="19" s="1"/>
  <c r="D12" i="19"/>
  <c r="D13" i="19" s="1"/>
  <c r="C12" i="19"/>
  <c r="C13" i="19" s="1"/>
  <c r="N13" i="19" l="1"/>
  <c r="AH10" i="16" l="1"/>
  <c r="AH8" i="16"/>
  <c r="AH7" i="16"/>
  <c r="AH6" i="16"/>
  <c r="AH5" i="16"/>
  <c r="M11" i="18"/>
  <c r="M12" i="18" s="1"/>
  <c r="L11" i="18"/>
  <c r="L12" i="18" s="1"/>
  <c r="K11" i="18"/>
  <c r="K12" i="18" s="1"/>
  <c r="J11" i="18"/>
  <c r="J12" i="18" s="1"/>
  <c r="I11" i="18"/>
  <c r="I12" i="18" s="1"/>
  <c r="H11" i="18"/>
  <c r="H12" i="18" s="1"/>
  <c r="G11" i="18"/>
  <c r="G12" i="18" s="1"/>
  <c r="F11" i="18"/>
  <c r="F12" i="18" s="1"/>
  <c r="E11" i="18"/>
  <c r="E12" i="18" s="1"/>
  <c r="D11" i="18"/>
  <c r="D12" i="18" s="1"/>
  <c r="N11" i="18"/>
  <c r="N12" i="18" s="1"/>
  <c r="C11" i="18" l="1"/>
  <c r="C12" i="18" s="1"/>
  <c r="AS10" i="17"/>
  <c r="AS8" i="17"/>
  <c r="AS7" i="17"/>
  <c r="AS6" i="17"/>
  <c r="AS5" i="17"/>
  <c r="W10" i="15" l="1"/>
  <c r="W8" i="15"/>
  <c r="W7" i="15"/>
  <c r="W6" i="15"/>
  <c r="W5" i="15"/>
  <c r="AS11" i="17"/>
  <c r="AS12" i="17" s="1"/>
  <c r="AO11" i="17"/>
  <c r="AO12" i="17" s="1"/>
  <c r="AK11" i="17"/>
  <c r="AK12" i="17" s="1"/>
  <c r="AG11" i="17"/>
  <c r="AG12" i="17" s="1"/>
  <c r="AC11" i="17"/>
  <c r="AC12" i="17" s="1"/>
  <c r="Y11" i="17"/>
  <c r="Y12" i="17" s="1"/>
  <c r="U11" i="17"/>
  <c r="U12" i="17" s="1"/>
  <c r="Q11" i="17"/>
  <c r="Q12" i="17" s="1"/>
  <c r="M11" i="17"/>
  <c r="M12" i="17" s="1"/>
  <c r="J11" i="17"/>
  <c r="J12" i="17" s="1"/>
  <c r="G11" i="17"/>
  <c r="G12" i="17" s="1"/>
  <c r="D11" i="17" l="1"/>
  <c r="D12" i="17" s="1"/>
  <c r="E11" i="16"/>
  <c r="E12" i="16"/>
  <c r="AG11" i="16"/>
  <c r="AG12" i="16"/>
  <c r="AD11" i="16"/>
  <c r="AD12" i="16"/>
  <c r="AA11" i="16"/>
  <c r="AA12" i="16"/>
  <c r="X11" i="16"/>
  <c r="X12" i="16"/>
  <c r="U11" i="16"/>
  <c r="U12" i="16"/>
  <c r="R11" i="16"/>
  <c r="R12" i="16"/>
  <c r="O11" i="16"/>
  <c r="O12" i="16"/>
  <c r="L11" i="16"/>
  <c r="L12" i="16"/>
  <c r="I11" i="16"/>
  <c r="I12" i="16"/>
  <c r="G11" i="16"/>
  <c r="G12" i="16"/>
  <c r="C11" i="16"/>
  <c r="C12" i="16"/>
  <c r="O10" i="14"/>
  <c r="O8" i="14"/>
  <c r="O7" i="14"/>
  <c r="O6" i="14"/>
  <c r="O5" i="14"/>
  <c r="Q6" i="14"/>
  <c r="Q7" i="14"/>
  <c r="Q8" i="14"/>
  <c r="Q10" i="14"/>
  <c r="Q5" i="14"/>
  <c r="V11" i="15"/>
  <c r="V12" i="15"/>
  <c r="T11" i="15"/>
  <c r="T12" i="15"/>
  <c r="R11" i="15"/>
  <c r="R12" i="15"/>
  <c r="P11" i="15"/>
  <c r="P12" i="15"/>
  <c r="N11" i="15"/>
  <c r="N12" i="15"/>
  <c r="L11" i="15"/>
  <c r="L12" i="15"/>
  <c r="J11" i="15"/>
  <c r="J12" i="15"/>
  <c r="H11" i="15"/>
  <c r="H12" i="15"/>
  <c r="F11" i="15"/>
  <c r="F12" i="15"/>
  <c r="E11" i="15"/>
  <c r="E12" i="15"/>
  <c r="D11" i="15"/>
  <c r="D12" i="15"/>
  <c r="C11" i="15"/>
  <c r="C12" i="15"/>
  <c r="J11" i="14"/>
  <c r="C11" i="14"/>
  <c r="C12" i="14"/>
  <c r="N11" i="14"/>
  <c r="N12" i="14"/>
  <c r="M11" i="14"/>
  <c r="M12" i="14"/>
  <c r="L11" i="14"/>
  <c r="L12" i="14"/>
  <c r="K11" i="14"/>
  <c r="K12" i="14"/>
  <c r="J12" i="14"/>
  <c r="I11" i="14"/>
  <c r="I12" i="14"/>
  <c r="H11" i="14"/>
  <c r="H12" i="14"/>
  <c r="G11" i="14"/>
  <c r="G12" i="14"/>
  <c r="F11" i="14"/>
  <c r="F12" i="14"/>
  <c r="E11" i="14"/>
  <c r="E12" i="14"/>
  <c r="D11" i="14"/>
  <c r="D12" i="14"/>
  <c r="I11" i="13"/>
  <c r="I12" i="13"/>
  <c r="J11" i="13"/>
  <c r="J12" i="13"/>
  <c r="K11" i="13"/>
  <c r="K12" i="13"/>
  <c r="L11" i="13"/>
  <c r="L12" i="13"/>
  <c r="M11" i="13"/>
  <c r="M12" i="13"/>
  <c r="N11" i="13"/>
  <c r="N12" i="13"/>
  <c r="H12" i="13"/>
  <c r="H11" i="13"/>
  <c r="G11" i="13"/>
  <c r="G12" i="13"/>
  <c r="F12" i="13"/>
  <c r="F11" i="13"/>
  <c r="E12" i="13"/>
  <c r="E11" i="13"/>
  <c r="D11" i="13"/>
  <c r="C11" i="13"/>
  <c r="C12" i="13"/>
  <c r="D12" i="13"/>
  <c r="N7" i="12"/>
  <c r="N5" i="12"/>
  <c r="M5" i="12"/>
  <c r="M7" i="12"/>
  <c r="M11" i="12"/>
  <c r="M12" i="12"/>
  <c r="L5" i="12"/>
  <c r="L8" i="12"/>
  <c r="L7" i="12"/>
  <c r="K7" i="12"/>
  <c r="K5" i="12"/>
  <c r="K11" i="12"/>
  <c r="K12" i="12"/>
  <c r="J7" i="12"/>
  <c r="J11" i="12"/>
  <c r="J12" i="12"/>
  <c r="I7" i="12"/>
  <c r="I11" i="12"/>
  <c r="I12" i="12"/>
  <c r="D7" i="12"/>
  <c r="C7" i="12"/>
  <c r="E7" i="12"/>
  <c r="F7" i="12"/>
  <c r="G7" i="12"/>
  <c r="G5" i="12"/>
  <c r="G11" i="12"/>
  <c r="G12" i="12"/>
  <c r="C11" i="12"/>
  <c r="C12" i="12"/>
  <c r="N11" i="12"/>
  <c r="N12" i="12"/>
  <c r="L11" i="12"/>
  <c r="L12" i="12"/>
  <c r="H11" i="12"/>
  <c r="H12" i="12"/>
  <c r="F11" i="12"/>
  <c r="F12" i="12"/>
  <c r="E11" i="12"/>
  <c r="E12" i="12"/>
  <c r="D11" i="12"/>
  <c r="D12" i="12"/>
  <c r="O24" i="7"/>
  <c r="O23" i="7"/>
  <c r="O22" i="7"/>
  <c r="O21" i="7"/>
  <c r="O20" i="7"/>
  <c r="C11" i="11"/>
  <c r="C12" i="11"/>
  <c r="N11" i="11"/>
  <c r="N12" i="11"/>
  <c r="M11" i="11"/>
  <c r="M12" i="11"/>
  <c r="L11" i="11"/>
  <c r="L12" i="11"/>
  <c r="K11" i="11"/>
  <c r="K12" i="11"/>
  <c r="J11" i="11"/>
  <c r="J12" i="11"/>
  <c r="I11" i="11"/>
  <c r="I12" i="11"/>
  <c r="H11" i="11"/>
  <c r="H12" i="11"/>
  <c r="G11" i="11"/>
  <c r="G12" i="11"/>
  <c r="F11" i="11"/>
  <c r="F12" i="11"/>
  <c r="E11" i="11"/>
  <c r="E12" i="11"/>
  <c r="D11" i="11"/>
  <c r="D12" i="11"/>
  <c r="N11" i="7"/>
  <c r="N12" i="7"/>
  <c r="N11" i="10"/>
  <c r="N12" i="10"/>
  <c r="M11" i="10"/>
  <c r="M12" i="10"/>
  <c r="L11" i="10"/>
  <c r="L12" i="10"/>
  <c r="K11" i="10"/>
  <c r="K12" i="10"/>
  <c r="J11" i="10"/>
  <c r="J12" i="10"/>
  <c r="I11" i="10"/>
  <c r="I12" i="10"/>
  <c r="H11" i="10"/>
  <c r="H12" i="10"/>
  <c r="G11" i="10"/>
  <c r="G12" i="10"/>
  <c r="F11" i="10"/>
  <c r="F12" i="10"/>
  <c r="E11" i="10"/>
  <c r="E12" i="10"/>
  <c r="D11" i="10"/>
  <c r="D12" i="10"/>
  <c r="C11" i="10"/>
  <c r="C12" i="10"/>
  <c r="N11" i="9"/>
  <c r="N12" i="9"/>
  <c r="M11" i="9"/>
  <c r="M12" i="9"/>
  <c r="L11" i="9"/>
  <c r="L12" i="9"/>
  <c r="K11" i="9"/>
  <c r="K12" i="9"/>
  <c r="J11" i="9"/>
  <c r="J12" i="9"/>
  <c r="I11" i="9"/>
  <c r="I12" i="9"/>
  <c r="H11" i="9"/>
  <c r="H12" i="9"/>
  <c r="G11" i="9"/>
  <c r="G12" i="9"/>
  <c r="F11" i="9"/>
  <c r="F12" i="9"/>
  <c r="E11" i="9"/>
  <c r="E12" i="9"/>
  <c r="D11" i="9"/>
  <c r="D12" i="9"/>
  <c r="C11" i="9"/>
  <c r="C12" i="9"/>
  <c r="N11" i="8"/>
  <c r="N12" i="8"/>
  <c r="M11" i="8"/>
  <c r="M12" i="8"/>
  <c r="L11" i="8"/>
  <c r="L12" i="8"/>
  <c r="K11" i="8"/>
  <c r="K12" i="8"/>
  <c r="J11" i="8"/>
  <c r="J12" i="8"/>
  <c r="I11" i="8"/>
  <c r="I12" i="8"/>
  <c r="H11" i="8"/>
  <c r="H12" i="8"/>
  <c r="G11" i="8"/>
  <c r="G12" i="8"/>
  <c r="F11" i="8"/>
  <c r="F12" i="8"/>
  <c r="E11" i="8"/>
  <c r="E12" i="8"/>
  <c r="D11" i="8"/>
  <c r="D12" i="8"/>
  <c r="C11" i="8"/>
  <c r="C12" i="8"/>
  <c r="J11" i="7"/>
  <c r="I11" i="7"/>
  <c r="J12" i="7"/>
  <c r="C11" i="7"/>
  <c r="C12" i="7"/>
  <c r="D11" i="7"/>
  <c r="D12" i="7"/>
  <c r="E11" i="7"/>
  <c r="E12" i="7"/>
  <c r="F11" i="7"/>
  <c r="F12" i="7"/>
  <c r="G11" i="7"/>
  <c r="G12" i="7"/>
  <c r="H11" i="7"/>
  <c r="H12" i="7"/>
  <c r="I12" i="7"/>
  <c r="M11" i="7"/>
  <c r="M12" i="7"/>
  <c r="L11" i="7"/>
  <c r="L12" i="7"/>
  <c r="K11" i="7"/>
  <c r="K12" i="7"/>
</calcChain>
</file>

<file path=xl/comments1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ДЭС Энергопромсбыт</t>
        </r>
      </text>
    </comment>
  </commentList>
</comments>
</file>

<file path=xl/comments2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ДЭС Энергопромсбыт</t>
        </r>
      </text>
    </comment>
  </commentList>
</comments>
</file>

<file path=xl/comments3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ДЭС Энергопромсбыт</t>
        </r>
      </text>
    </comment>
  </commentList>
</comments>
</file>

<file path=xl/comments4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ДЭС Энергопромсбыт</t>
        </r>
      </text>
    </comment>
  </commentList>
</comments>
</file>

<file path=xl/comments5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ДЭС Энергопромсбыт</t>
        </r>
      </text>
    </comment>
  </commentList>
</comments>
</file>

<file path=xl/comments6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ДЭС Энергопромсбыт</t>
        </r>
      </text>
    </comment>
  </commentList>
</comments>
</file>

<file path=xl/sharedStrings.xml><?xml version="1.0" encoding="utf-8"?>
<sst xmlns="http://schemas.openxmlformats.org/spreadsheetml/2006/main" count="329" uniqueCount="50">
  <si>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</si>
  <si>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</si>
  <si>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</si>
  <si>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</si>
  <si>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</si>
  <si>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</si>
  <si>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</si>
  <si>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</si>
  <si>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</si>
  <si>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</si>
  <si>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</si>
  <si>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</si>
  <si>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</si>
  <si>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</si>
  <si>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</si>
  <si>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</si>
  <si>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</si>
  <si>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</si>
  <si>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</si>
  <si>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кВт*ч</t>
  </si>
  <si>
    <t>Население, кВт*ч</t>
  </si>
  <si>
    <t>ОАО "Московская объединенная электросетевая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</si>
  <si>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</si>
  <si>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</si>
  <si>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</si>
  <si>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2012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</si>
  <si>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2016 год</t>
  </si>
  <si>
    <t>ПАО "Московская объединенная электросетевая компания"</t>
  </si>
  <si>
    <t>ВН (ОЖД)</t>
  </si>
  <si>
    <t>ВН (МЖД)</t>
  </si>
  <si>
    <t>СН 1</t>
  </si>
  <si>
    <t>СН 2</t>
  </si>
  <si>
    <t>ВН  ( 2,32%)</t>
  </si>
  <si>
    <t>СН2  (5,67%)</t>
  </si>
  <si>
    <t>НН  (2,28%)</t>
  </si>
  <si>
    <t>НН(ГАРАЖИ)</t>
  </si>
  <si>
    <t>НН(Моск обл)</t>
  </si>
  <si>
    <t xml:space="preserve">ВН </t>
  </si>
  <si>
    <t>нн</t>
  </si>
  <si>
    <t>насел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</si>
  <si>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</si>
  <si>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</si>
  <si>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</si>
  <si>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2020 год</t>
  </si>
  <si>
    <t>ПАО «Россети Московский регион»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</si>
  <si>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</si>
  <si>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</si>
  <si>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</si>
  <si>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г. Москвы в разрезе ТСО за 2024 год</t>
  </si>
  <si>
    <t>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</si>
</sst>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000"/>
    <numFmt numFmtId="167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34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3" fillId="0" borderId="0" xfId="0" applyNumberFormat="1" applyFont="1"/>
    <xf numFmtId="165" fontId="0" fillId="0" borderId="0" xfId="1" applyNumberFormat="1" applyFont="1"/>
    <xf numFmtId="3" fontId="3" fillId="2" borderId="3" xfId="0" applyNumberFormat="1" applyFont="1" applyFill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7" fillId="0" borderId="0" xfId="0" applyFont="1"/>
    <xf numFmtId="166" fontId="3" fillId="0" borderId="3" xfId="0" applyNumberFormat="1" applyFont="1" applyBorder="1" applyAlignment="1">
      <alignment horizontal="center" vertical="center"/>
    </xf>
    <xf numFmtId="165" fontId="7" fillId="0" borderId="0" xfId="0" applyNumberFormat="1" applyFont="1"/>
    <xf numFmtId="3" fontId="2" fillId="0" borderId="6" xfId="0" applyNumberFormat="1" applyFont="1" applyBorder="1" applyAlignment="1">
      <alignment horizontal="center"/>
    </xf>
    <xf numFmtId="3" fontId="0" fillId="0" borderId="0" xfId="0" applyNumberFormat="1"/>
    <xf numFmtId="3" fontId="3" fillId="0" borderId="3" xfId="0" applyNumberFormat="1" applyFont="1" applyFill="1" applyBorder="1" applyAlignment="1">
      <alignment horizontal="center" vertical="center"/>
    </xf>
    <xf numFmtId="167" fontId="0" fillId="0" borderId="0" xfId="0" applyNumberFormat="1"/>
    <xf numFmtId="167" fontId="9" fillId="0" borderId="9" xfId="3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</cellXfs>
  <cellStyles count="4">
    <cellStyle name="Обычный" xfId="0" builtinId="0"/>
    <cellStyle name="Обычный 9" xfId="2"/>
    <cellStyle name="Обычный_202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N15" sqref="N1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6" t="s">
        <v>21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22.5" customHeight="1" x14ac:dyDescent="0.25">
      <c r="A5" s="27"/>
      <c r="B5" s="6" t="s">
        <v>14</v>
      </c>
      <c r="C5" s="7">
        <v>40285513</v>
      </c>
      <c r="D5" s="7">
        <v>41658675</v>
      </c>
      <c r="E5" s="7">
        <v>36050897</v>
      </c>
      <c r="F5" s="7">
        <v>28420647</v>
      </c>
      <c r="G5" s="7">
        <v>28023410</v>
      </c>
      <c r="H5" s="7">
        <v>28136205</v>
      </c>
      <c r="I5" s="7">
        <v>30403239</v>
      </c>
      <c r="J5" s="7">
        <v>31104795</v>
      </c>
      <c r="K5" s="7">
        <v>28830467</v>
      </c>
      <c r="L5" s="7">
        <v>31768553</v>
      </c>
      <c r="M5" s="7">
        <v>35293136</v>
      </c>
      <c r="N5" s="7">
        <v>43205283</v>
      </c>
    </row>
    <row r="6" spans="1:14" ht="22.5" customHeight="1" x14ac:dyDescent="0.25">
      <c r="A6" s="27"/>
      <c r="B6" s="6" t="s">
        <v>15</v>
      </c>
      <c r="C6" s="7">
        <v>11988753</v>
      </c>
      <c r="D6" s="7">
        <v>12171821</v>
      </c>
      <c r="E6" s="7">
        <v>11551889</v>
      </c>
      <c r="F6" s="7">
        <v>8329288</v>
      </c>
      <c r="G6" s="7">
        <v>9112030</v>
      </c>
      <c r="H6" s="7">
        <v>9304018</v>
      </c>
      <c r="I6" s="7">
        <v>9623739</v>
      </c>
      <c r="J6" s="7">
        <v>8969928</v>
      </c>
      <c r="K6" s="7">
        <v>8553030</v>
      </c>
      <c r="L6" s="7">
        <v>9421353</v>
      </c>
      <c r="M6" s="7">
        <v>10203375</v>
      </c>
      <c r="N6" s="7">
        <v>13231591</v>
      </c>
    </row>
    <row r="7" spans="1:14" ht="22.5" customHeight="1" x14ac:dyDescent="0.25">
      <c r="A7" s="27"/>
      <c r="B7" s="6" t="s">
        <v>16</v>
      </c>
      <c r="C7" s="7">
        <v>2372845</v>
      </c>
      <c r="D7" s="7">
        <v>2354174</v>
      </c>
      <c r="E7" s="7">
        <v>2128992</v>
      </c>
      <c r="F7" s="7">
        <v>1595490</v>
      </c>
      <c r="G7" s="7">
        <v>1220870</v>
      </c>
      <c r="H7" s="7">
        <v>1364027</v>
      </c>
      <c r="I7" s="7">
        <v>1836677</v>
      </c>
      <c r="J7" s="7">
        <v>1981865</v>
      </c>
      <c r="K7" s="7">
        <v>2092190</v>
      </c>
      <c r="L7" s="7">
        <v>3259146</v>
      </c>
      <c r="M7" s="7">
        <v>10894376</v>
      </c>
      <c r="N7" s="7">
        <v>13999383</v>
      </c>
    </row>
    <row r="8" spans="1:14" ht="22.5" customHeight="1" x14ac:dyDescent="0.25">
      <c r="A8" s="27"/>
      <c r="B8" s="6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>
        <v>4846871</v>
      </c>
      <c r="N8" s="7">
        <v>5266539</v>
      </c>
    </row>
    <row r="9" spans="1:14" ht="22.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2.5" customHeight="1" x14ac:dyDescent="0.25">
      <c r="A10" s="27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>
        <v>1491</v>
      </c>
      <c r="N10" s="7">
        <v>1629</v>
      </c>
    </row>
    <row r="11" spans="1:14" ht="22.5" customHeight="1" x14ac:dyDescent="0.25">
      <c r="A11" s="28"/>
      <c r="B11" s="10" t="s">
        <v>18</v>
      </c>
      <c r="C11" s="7">
        <f t="shared" ref="C11:H11" si="0">SUM(C5:C8,C10)</f>
        <v>54647111</v>
      </c>
      <c r="D11" s="7">
        <f t="shared" si="0"/>
        <v>56184670</v>
      </c>
      <c r="E11" s="7">
        <f t="shared" si="0"/>
        <v>49731778</v>
      </c>
      <c r="F11" s="7">
        <f t="shared" si="0"/>
        <v>38345425</v>
      </c>
      <c r="G11" s="7">
        <f t="shared" si="0"/>
        <v>38356310</v>
      </c>
      <c r="H11" s="7">
        <f t="shared" si="0"/>
        <v>38804250</v>
      </c>
      <c r="I11" s="7">
        <f>SUM(I5:I8,I10)</f>
        <v>41863655</v>
      </c>
      <c r="J11" s="7">
        <f>SUM(J5:J8,J10)</f>
        <v>42056588</v>
      </c>
      <c r="K11" s="7">
        <f t="shared" ref="K11:M11" si="1">SUM(K5:K8,K10)</f>
        <v>39475687</v>
      </c>
      <c r="L11" s="7">
        <f t="shared" si="1"/>
        <v>44449052</v>
      </c>
      <c r="M11" s="7">
        <f t="shared" si="1"/>
        <v>61239249</v>
      </c>
      <c r="N11" s="7">
        <f>SUM(N5:N8,N10)</f>
        <v>75704425</v>
      </c>
    </row>
    <row r="12" spans="1:14" ht="22.5" customHeight="1" x14ac:dyDescent="0.25">
      <c r="A12" s="32" t="s">
        <v>18</v>
      </c>
      <c r="B12" s="33"/>
      <c r="C12" s="9">
        <f t="shared" ref="C12:H12" si="2">C11</f>
        <v>54647111</v>
      </c>
      <c r="D12" s="9">
        <f t="shared" si="2"/>
        <v>56184670</v>
      </c>
      <c r="E12" s="9">
        <f t="shared" si="2"/>
        <v>49731778</v>
      </c>
      <c r="F12" s="9">
        <f t="shared" si="2"/>
        <v>38345425</v>
      </c>
      <c r="G12" s="9">
        <f t="shared" si="2"/>
        <v>38356310</v>
      </c>
      <c r="H12" s="9">
        <f t="shared" si="2"/>
        <v>38804250</v>
      </c>
      <c r="I12" s="9">
        <f>I11</f>
        <v>41863655</v>
      </c>
      <c r="J12" s="9">
        <f>J11</f>
        <v>42056588</v>
      </c>
      <c r="K12" s="9">
        <f t="shared" ref="K12:M12" si="3">K11</f>
        <v>39475687</v>
      </c>
      <c r="L12" s="9">
        <f t="shared" si="3"/>
        <v>44449052</v>
      </c>
      <c r="M12" s="9">
        <f t="shared" si="3"/>
        <v>61239249</v>
      </c>
      <c r="N12" s="9">
        <f>N11</f>
        <v>75704425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9"/>
  <sheetViews>
    <sheetView zoomScale="70" zoomScaleNormal="70" workbookViewId="0">
      <selection activeCell="AH10" sqref="AH10"/>
    </sheetView>
  </sheetViews>
  <sheetFormatPr defaultRowHeight="15" x14ac:dyDescent="0.25"/>
  <cols>
    <col min="1" max="1" width="17.140625" customWidth="1"/>
    <col min="2" max="2" width="15.28515625" customWidth="1"/>
    <col min="3" max="3" width="18.7109375" customWidth="1"/>
    <col min="4" max="4" width="18.7109375" hidden="1" customWidth="1"/>
    <col min="5" max="5" width="18.7109375" customWidth="1"/>
    <col min="6" max="6" width="18.7109375" hidden="1" customWidth="1"/>
    <col min="7" max="7" width="18.7109375" customWidth="1"/>
    <col min="8" max="8" width="18.7109375" hidden="1" customWidth="1"/>
    <col min="9" max="9" width="18.7109375" customWidth="1"/>
    <col min="10" max="11" width="18.7109375" hidden="1" customWidth="1"/>
    <col min="12" max="12" width="18.7109375" customWidth="1"/>
    <col min="13" max="14" width="18.7109375" hidden="1" customWidth="1"/>
    <col min="15" max="15" width="18.7109375" customWidth="1"/>
    <col min="16" max="17" width="18.7109375" hidden="1" customWidth="1"/>
    <col min="18" max="18" width="18.7109375" customWidth="1"/>
    <col min="19" max="20" width="18.7109375" hidden="1" customWidth="1"/>
    <col min="21" max="21" width="18.7109375" customWidth="1"/>
    <col min="22" max="23" width="18.7109375" hidden="1" customWidth="1"/>
    <col min="24" max="24" width="18.7109375" customWidth="1"/>
    <col min="25" max="26" width="18.7109375" hidden="1" customWidth="1"/>
    <col min="27" max="27" width="18.7109375" customWidth="1"/>
    <col min="28" max="29" width="18.7109375" hidden="1" customWidth="1"/>
    <col min="30" max="30" width="18.7109375" customWidth="1"/>
    <col min="31" max="32" width="18.7109375" hidden="1" customWidth="1"/>
    <col min="33" max="33" width="18.7109375" customWidth="1"/>
    <col min="34" max="34" width="9.140625" style="17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A2" s="25" t="s">
        <v>45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4" ht="28.5" x14ac:dyDescent="0.25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4"/>
      <c r="L3" s="4" t="s">
        <v>6</v>
      </c>
      <c r="M3" s="4"/>
      <c r="N3" s="4"/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  <c r="X3" s="4" t="s">
        <v>10</v>
      </c>
      <c r="Y3" s="4"/>
      <c r="Z3" s="4"/>
      <c r="AA3" s="4" t="s">
        <v>11</v>
      </c>
      <c r="AB3" s="4"/>
      <c r="AC3" s="4"/>
      <c r="AD3" s="4" t="s">
        <v>12</v>
      </c>
      <c r="AE3" s="4"/>
      <c r="AF3" s="4"/>
      <c r="AG3" s="4" t="s">
        <v>13</v>
      </c>
    </row>
    <row r="4" spans="1:34" ht="20.25" customHeight="1" x14ac:dyDescent="0.25">
      <c r="A4" s="26" t="s">
        <v>44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</row>
    <row r="5" spans="1:34" ht="20.25" customHeight="1" x14ac:dyDescent="0.25">
      <c r="A5" s="27"/>
      <c r="B5" s="6" t="s">
        <v>14</v>
      </c>
      <c r="C5" s="7">
        <v>52467469</v>
      </c>
      <c r="D5" s="7">
        <v>0.95165429929762957</v>
      </c>
      <c r="E5" s="7">
        <v>51796901</v>
      </c>
      <c r="F5" s="7">
        <v>1.0163722218492637</v>
      </c>
      <c r="G5" s="7">
        <v>47314332</v>
      </c>
      <c r="H5" s="7">
        <v>0.91669104522213163</v>
      </c>
      <c r="I5" s="7">
        <v>37768638</v>
      </c>
      <c r="J5" s="18"/>
      <c r="K5" s="18">
        <v>0.87595642448533839</v>
      </c>
      <c r="L5" s="7">
        <v>32726509</v>
      </c>
      <c r="M5" s="7"/>
      <c r="N5" s="7">
        <v>1.0027959549269352</v>
      </c>
      <c r="O5" s="14">
        <v>34574587</v>
      </c>
      <c r="P5" s="14"/>
      <c r="Q5" s="14">
        <v>1.075372485005573</v>
      </c>
      <c r="R5" s="14">
        <v>35990580</v>
      </c>
      <c r="S5" s="14"/>
      <c r="T5" s="14">
        <v>1.085272747936207</v>
      </c>
      <c r="U5" s="14">
        <v>35382711</v>
      </c>
      <c r="V5" s="14"/>
      <c r="W5" s="14">
        <v>0.81553297709645878</v>
      </c>
      <c r="X5" s="14">
        <v>35721553</v>
      </c>
      <c r="Y5" s="14"/>
      <c r="Z5" s="14">
        <v>1.1226100867021058</v>
      </c>
      <c r="AA5" s="14">
        <v>40247623</v>
      </c>
      <c r="AB5" s="14"/>
      <c r="AC5" s="14">
        <v>1.1897151386444711</v>
      </c>
      <c r="AD5" s="14">
        <v>45214726</v>
      </c>
      <c r="AE5" s="14"/>
      <c r="AF5" s="14">
        <v>1.3513329464056603</v>
      </c>
      <c r="AG5" s="14">
        <v>49600581</v>
      </c>
      <c r="AH5" s="19">
        <f>'2022'!D5/'2021'!AG5</f>
        <v>1.126863534118683</v>
      </c>
    </row>
    <row r="6" spans="1:34" ht="20.25" customHeight="1" x14ac:dyDescent="0.25">
      <c r="A6" s="27"/>
      <c r="B6" s="6" t="s">
        <v>15</v>
      </c>
      <c r="C6" s="7">
        <v>4931024</v>
      </c>
      <c r="D6" s="7">
        <v>0.94077540393204773</v>
      </c>
      <c r="E6" s="7">
        <v>5217562</v>
      </c>
      <c r="F6" s="7">
        <v>0.97135493421209851</v>
      </c>
      <c r="G6" s="7">
        <v>4757069</v>
      </c>
      <c r="H6" s="7">
        <v>0.83812696789648822</v>
      </c>
      <c r="I6" s="7">
        <v>4374916</v>
      </c>
      <c r="J6" s="18"/>
      <c r="K6" s="18">
        <v>0.76745716484667292</v>
      </c>
      <c r="L6" s="7">
        <v>3586028</v>
      </c>
      <c r="M6" s="7"/>
      <c r="N6" s="7">
        <v>1.1426350941547383</v>
      </c>
      <c r="O6" s="14">
        <v>3787755</v>
      </c>
      <c r="P6" s="14"/>
      <c r="Q6" s="14">
        <v>1.1985023490657136</v>
      </c>
      <c r="R6" s="14">
        <v>3774206</v>
      </c>
      <c r="S6" s="14"/>
      <c r="T6" s="14">
        <v>0.94037006072983798</v>
      </c>
      <c r="U6" s="14">
        <v>3614578</v>
      </c>
      <c r="V6" s="14"/>
      <c r="W6" s="14">
        <v>1.4567010875007285</v>
      </c>
      <c r="X6" s="14">
        <v>4485135</v>
      </c>
      <c r="Y6" s="14"/>
      <c r="Z6" s="14">
        <v>1.1334798109448485</v>
      </c>
      <c r="AA6" s="14">
        <v>5131802</v>
      </c>
      <c r="AB6" s="14"/>
      <c r="AC6" s="14">
        <v>1.0041166877983121</v>
      </c>
      <c r="AD6" s="14">
        <v>5233701</v>
      </c>
      <c r="AE6" s="14"/>
      <c r="AF6" s="14">
        <v>0.91673103010332102</v>
      </c>
      <c r="AG6" s="14">
        <v>6292630</v>
      </c>
      <c r="AH6" s="17">
        <f>'2022'!D6/'2021'!AG6</f>
        <v>1.1860444678933928</v>
      </c>
    </row>
    <row r="7" spans="1:34" ht="20.25" customHeight="1" x14ac:dyDescent="0.25">
      <c r="A7" s="27"/>
      <c r="B7" s="6" t="s">
        <v>16</v>
      </c>
      <c r="C7" s="7">
        <v>10447921</v>
      </c>
      <c r="D7" s="7">
        <v>0.97261915282875488</v>
      </c>
      <c r="E7" s="7">
        <v>10012861</v>
      </c>
      <c r="F7" s="7">
        <v>0.93233566083039932</v>
      </c>
      <c r="G7" s="7">
        <v>9484998</v>
      </c>
      <c r="H7" s="7">
        <v>0.89225563650352169</v>
      </c>
      <c r="I7" s="7">
        <v>6708148</v>
      </c>
      <c r="J7" s="18"/>
      <c r="K7" s="18">
        <v>0.73187673057249758</v>
      </c>
      <c r="L7" s="7">
        <v>5053677</v>
      </c>
      <c r="M7" s="7"/>
      <c r="N7" s="7">
        <v>0.91180907043954007</v>
      </c>
      <c r="O7" s="14">
        <v>5139120</v>
      </c>
      <c r="P7" s="14"/>
      <c r="Q7" s="14">
        <v>1.0251775694872376</v>
      </c>
      <c r="R7" s="14">
        <v>4972208</v>
      </c>
      <c r="S7" s="14"/>
      <c r="T7" s="14">
        <v>0.99888070915838056</v>
      </c>
      <c r="U7" s="14">
        <v>5409303</v>
      </c>
      <c r="V7" s="14"/>
      <c r="W7" s="14">
        <v>1.0814404208705581</v>
      </c>
      <c r="X7" s="14">
        <v>5690863</v>
      </c>
      <c r="Y7" s="14"/>
      <c r="Z7" s="14">
        <v>1.2654544879463203</v>
      </c>
      <c r="AA7" s="14">
        <v>6788945</v>
      </c>
      <c r="AB7" s="14"/>
      <c r="AC7" s="14">
        <v>1.2619726815236396</v>
      </c>
      <c r="AD7" s="14">
        <v>8217839</v>
      </c>
      <c r="AE7" s="14"/>
      <c r="AF7" s="14">
        <v>1.1642378472326227</v>
      </c>
      <c r="AG7" s="14">
        <v>9581778</v>
      </c>
      <c r="AH7" s="17">
        <f>'2022'!D7/'2021'!AG7</f>
        <v>1.0290240496074945</v>
      </c>
    </row>
    <row r="8" spans="1:34" ht="20.25" customHeight="1" x14ac:dyDescent="0.25">
      <c r="A8" s="27"/>
      <c r="B8" s="6" t="s">
        <v>17</v>
      </c>
      <c r="C8" s="7">
        <v>1934106</v>
      </c>
      <c r="D8" s="7">
        <v>0.9286514796286508</v>
      </c>
      <c r="E8" s="7">
        <v>2044192</v>
      </c>
      <c r="F8" s="7">
        <v>0.85585540297214324</v>
      </c>
      <c r="G8" s="7">
        <v>1802844</v>
      </c>
      <c r="H8" s="7">
        <v>0.86391463709807759</v>
      </c>
      <c r="I8" s="7">
        <v>1308737</v>
      </c>
      <c r="J8" s="18"/>
      <c r="K8" s="18">
        <v>0.64344349067227857</v>
      </c>
      <c r="L8" s="7">
        <v>816972</v>
      </c>
      <c r="M8" s="7"/>
      <c r="N8" s="7">
        <v>0.90533618603147092</v>
      </c>
      <c r="O8" s="14">
        <v>787105</v>
      </c>
      <c r="P8" s="14"/>
      <c r="Q8" s="14">
        <v>0.92441167785098211</v>
      </c>
      <c r="R8" s="14">
        <v>849004</v>
      </c>
      <c r="S8" s="14"/>
      <c r="T8" s="14">
        <v>0.86557272865931156</v>
      </c>
      <c r="U8" s="14">
        <v>555881</v>
      </c>
      <c r="V8" s="14"/>
      <c r="W8" s="14">
        <v>1.1035108277361558</v>
      </c>
      <c r="X8" s="14">
        <v>817917</v>
      </c>
      <c r="Y8" s="14"/>
      <c r="Z8" s="14">
        <v>1.4348621802236095</v>
      </c>
      <c r="AA8" s="14">
        <v>811659</v>
      </c>
      <c r="AB8" s="14"/>
      <c r="AC8" s="14">
        <v>1.2140669360662386</v>
      </c>
      <c r="AD8" s="14">
        <v>1303366</v>
      </c>
      <c r="AE8" s="14"/>
      <c r="AF8" s="14">
        <v>1.2160770112560162</v>
      </c>
      <c r="AG8" s="14">
        <v>2265976</v>
      </c>
      <c r="AH8" s="17">
        <f>'2022'!D8/'2021'!AG8</f>
        <v>0.90822630071986643</v>
      </c>
    </row>
    <row r="9" spans="1:34" ht="20.2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/>
    </row>
    <row r="10" spans="1:34" ht="20.25" customHeight="1" x14ac:dyDescent="0.25">
      <c r="A10" s="27"/>
      <c r="B10" s="8"/>
      <c r="C10" s="7">
        <v>8633</v>
      </c>
      <c r="D10" s="7">
        <v>0.88338602037232172</v>
      </c>
      <c r="E10" s="7">
        <v>8867</v>
      </c>
      <c r="F10" s="7">
        <v>0.82813121272365808</v>
      </c>
      <c r="G10" s="7">
        <v>8139</v>
      </c>
      <c r="H10" s="7">
        <v>0.98895690793422153</v>
      </c>
      <c r="I10" s="7">
        <v>7587</v>
      </c>
      <c r="J10" s="18"/>
      <c r="K10" s="18">
        <v>0.97584658332321883</v>
      </c>
      <c r="L10" s="7">
        <v>8845</v>
      </c>
      <c r="M10" s="7"/>
      <c r="N10" s="7">
        <v>0.90037313432835819</v>
      </c>
      <c r="O10" s="13">
        <v>6800</v>
      </c>
      <c r="P10" s="13"/>
      <c r="Q10" s="13">
        <v>0.65644426025694158</v>
      </c>
      <c r="R10" s="13">
        <v>2952</v>
      </c>
      <c r="S10" s="13"/>
      <c r="T10" s="13">
        <v>1.5555555555555556</v>
      </c>
      <c r="U10" s="13">
        <v>5946</v>
      </c>
      <c r="V10" s="13"/>
      <c r="W10" s="13">
        <v>1.0024350649350648</v>
      </c>
      <c r="X10" s="13">
        <v>7742</v>
      </c>
      <c r="Y10" s="13"/>
      <c r="Z10" s="13">
        <v>1.2890688259109311</v>
      </c>
      <c r="AA10" s="13">
        <v>6877</v>
      </c>
      <c r="AB10" s="13"/>
      <c r="AC10" s="13">
        <v>0.95571608040201006</v>
      </c>
      <c r="AD10" s="13">
        <v>6709</v>
      </c>
      <c r="AE10" s="13"/>
      <c r="AF10" s="13">
        <v>1.1500712016650236</v>
      </c>
      <c r="AG10" s="13">
        <v>7246</v>
      </c>
      <c r="AH10" s="17">
        <f>'2022'!D10/'2021'!AG10</f>
        <v>1.1214463152083909</v>
      </c>
    </row>
    <row r="11" spans="1:34" ht="20.25" customHeight="1" x14ac:dyDescent="0.25">
      <c r="A11" s="28"/>
      <c r="B11" s="10" t="s">
        <v>18</v>
      </c>
      <c r="C11" s="9">
        <f t="shared" ref="C11:L11" si="0">C10+C8+C7+C6+C5</f>
        <v>69789153</v>
      </c>
      <c r="D11" s="9"/>
      <c r="E11" s="9">
        <f t="shared" si="0"/>
        <v>69080383</v>
      </c>
      <c r="F11" s="9"/>
      <c r="G11" s="9">
        <f t="shared" si="0"/>
        <v>63367382</v>
      </c>
      <c r="H11" s="9"/>
      <c r="I11" s="9">
        <f t="shared" si="0"/>
        <v>50168026</v>
      </c>
      <c r="J11" s="9"/>
      <c r="K11" s="9"/>
      <c r="L11" s="9">
        <f t="shared" si="0"/>
        <v>42192031</v>
      </c>
      <c r="M11" s="9"/>
      <c r="N11" s="9"/>
      <c r="O11" s="9">
        <f>O10+O8+O7+O6+O5</f>
        <v>44295367</v>
      </c>
      <c r="P11" s="9"/>
      <c r="Q11" s="9"/>
      <c r="R11" s="9">
        <f t="shared" ref="R11:AG11" si="1">R10+R8+R7+R6+R5</f>
        <v>45588950</v>
      </c>
      <c r="S11" s="9"/>
      <c r="T11" s="9"/>
      <c r="U11" s="9">
        <f>U10+U8+U7+U6+U5</f>
        <v>44968419</v>
      </c>
      <c r="V11" s="9"/>
      <c r="W11" s="9"/>
      <c r="X11" s="9">
        <f t="shared" si="1"/>
        <v>46723210</v>
      </c>
      <c r="Y11" s="9"/>
      <c r="Z11" s="9"/>
      <c r="AA11" s="9">
        <f t="shared" si="1"/>
        <v>52986906</v>
      </c>
      <c r="AB11" s="9"/>
      <c r="AC11" s="9"/>
      <c r="AD11" s="9">
        <f t="shared" si="1"/>
        <v>59976341</v>
      </c>
      <c r="AE11" s="9"/>
      <c r="AF11" s="9"/>
      <c r="AG11" s="9">
        <f t="shared" si="1"/>
        <v>67748211</v>
      </c>
    </row>
    <row r="12" spans="1:34" ht="20.25" customHeight="1" x14ac:dyDescent="0.25">
      <c r="A12" s="32" t="s">
        <v>18</v>
      </c>
      <c r="B12" s="33"/>
      <c r="C12" s="9">
        <f t="shared" ref="C12:E12" si="2">C11</f>
        <v>69789153</v>
      </c>
      <c r="D12" s="9"/>
      <c r="E12" s="9">
        <f t="shared" si="2"/>
        <v>69080383</v>
      </c>
      <c r="F12" s="9"/>
      <c r="G12" s="9">
        <f>G11</f>
        <v>63367382</v>
      </c>
      <c r="H12" s="9"/>
      <c r="I12" s="9">
        <f>I11</f>
        <v>50168026</v>
      </c>
      <c r="J12" s="9"/>
      <c r="K12" s="9"/>
      <c r="L12" s="9">
        <f>L11</f>
        <v>42192031</v>
      </c>
      <c r="M12" s="9"/>
      <c r="N12" s="9"/>
      <c r="O12" s="9">
        <f>O11</f>
        <v>44295367</v>
      </c>
      <c r="P12" s="9"/>
      <c r="Q12" s="9"/>
      <c r="R12" s="9">
        <f t="shared" ref="R12:AG12" si="3">R11</f>
        <v>45588950</v>
      </c>
      <c r="S12" s="9"/>
      <c r="T12" s="9"/>
      <c r="U12" s="9">
        <f t="shared" si="3"/>
        <v>44968419</v>
      </c>
      <c r="V12" s="9"/>
      <c r="W12" s="9"/>
      <c r="X12" s="9">
        <f t="shared" si="3"/>
        <v>46723210</v>
      </c>
      <c r="Y12" s="9"/>
      <c r="Z12" s="9"/>
      <c r="AA12" s="9">
        <f t="shared" si="3"/>
        <v>52986906</v>
      </c>
      <c r="AB12" s="9"/>
      <c r="AC12" s="9"/>
      <c r="AD12" s="9">
        <f t="shared" si="3"/>
        <v>59976341</v>
      </c>
      <c r="AE12" s="9"/>
      <c r="AF12" s="9"/>
      <c r="AG12" s="9">
        <f t="shared" si="3"/>
        <v>67748211</v>
      </c>
    </row>
    <row r="14" spans="1:34" x14ac:dyDescent="0.25">
      <c r="O14" s="12"/>
      <c r="P14" s="12"/>
      <c r="Q14" s="12"/>
    </row>
    <row r="15" spans="1:34" x14ac:dyDescent="0.25">
      <c r="O15" s="12"/>
      <c r="P15" s="12"/>
      <c r="Q15" s="12"/>
    </row>
    <row r="16" spans="1:34" x14ac:dyDescent="0.25">
      <c r="O16" s="12"/>
      <c r="P16" s="12"/>
      <c r="Q16" s="12"/>
    </row>
    <row r="17" spans="15:17" x14ac:dyDescent="0.25">
      <c r="O17" s="12"/>
      <c r="P17" s="12"/>
      <c r="Q17" s="12"/>
    </row>
    <row r="18" spans="15:17" x14ac:dyDescent="0.25">
      <c r="O18" s="12"/>
      <c r="P18" s="12"/>
      <c r="Q18" s="12"/>
    </row>
    <row r="19" spans="15:17" x14ac:dyDescent="0.25">
      <c r="O19" s="12"/>
      <c r="P19" s="12"/>
      <c r="Q19" s="12"/>
    </row>
  </sheetData>
  <mergeCells count="5">
    <mergeCell ref="A2:AG2"/>
    <mergeCell ref="A4:A11"/>
    <mergeCell ref="B4:AG4"/>
    <mergeCell ref="B9:AG9"/>
    <mergeCell ref="A12:B1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9"/>
  <sheetViews>
    <sheetView zoomScale="85" zoomScaleNormal="85" workbookViewId="0">
      <selection activeCell="AT5" sqref="AT5"/>
    </sheetView>
  </sheetViews>
  <sheetFormatPr defaultRowHeight="15" x14ac:dyDescent="0.25"/>
  <cols>
    <col min="1" max="1" width="17.140625" customWidth="1"/>
    <col min="2" max="2" width="15.28515625" customWidth="1"/>
    <col min="3" max="3" width="15.28515625" hidden="1" customWidth="1"/>
    <col min="4" max="4" width="18.7109375" customWidth="1"/>
    <col min="5" max="6" width="18.7109375" hidden="1" customWidth="1"/>
    <col min="7" max="7" width="18.7109375" customWidth="1"/>
    <col min="8" max="9" width="18.7109375" hidden="1" customWidth="1"/>
    <col min="10" max="10" width="18.7109375" customWidth="1"/>
    <col min="11" max="12" width="18.7109375" hidden="1" customWidth="1"/>
    <col min="13" max="13" width="18.7109375" customWidth="1"/>
    <col min="14" max="16" width="18.7109375" hidden="1" customWidth="1"/>
    <col min="17" max="17" width="18.7109375" customWidth="1"/>
    <col min="18" max="20" width="18.7109375" hidden="1" customWidth="1"/>
    <col min="21" max="21" width="18.7109375" customWidth="1"/>
    <col min="22" max="24" width="18.7109375" hidden="1" customWidth="1"/>
    <col min="25" max="25" width="18.7109375" customWidth="1"/>
    <col min="26" max="28" width="18.7109375" hidden="1" customWidth="1"/>
    <col min="29" max="29" width="18.7109375" customWidth="1"/>
    <col min="30" max="32" width="18.7109375" hidden="1" customWidth="1"/>
    <col min="33" max="33" width="18.7109375" customWidth="1"/>
    <col min="34" max="36" width="18.7109375" hidden="1" customWidth="1"/>
    <col min="37" max="37" width="18.7109375" customWidth="1"/>
    <col min="38" max="40" width="18.7109375" hidden="1" customWidth="1"/>
    <col min="41" max="41" width="18.7109375" customWidth="1"/>
    <col min="42" max="44" width="18.7109375" hidden="1" customWidth="1"/>
    <col min="45" max="45" width="18.7109375" customWidth="1"/>
  </cols>
  <sheetData>
    <row r="1" spans="1:4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 x14ac:dyDescent="0.25">
      <c r="A2" s="25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</row>
    <row r="3" spans="1:46" ht="28.5" x14ac:dyDescent="0.25">
      <c r="A3" s="2" t="s">
        <v>0</v>
      </c>
      <c r="B3" s="3" t="s">
        <v>1</v>
      </c>
      <c r="C3" s="3"/>
      <c r="D3" s="4" t="s">
        <v>2</v>
      </c>
      <c r="E3" s="4"/>
      <c r="F3" s="4"/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/>
      <c r="Q3" s="4" t="s">
        <v>6</v>
      </c>
      <c r="R3" s="4"/>
      <c r="S3" s="4"/>
      <c r="T3" s="4"/>
      <c r="U3" s="4" t="s">
        <v>7</v>
      </c>
      <c r="V3" s="4"/>
      <c r="W3" s="4"/>
      <c r="X3" s="4"/>
      <c r="Y3" s="4" t="s">
        <v>8</v>
      </c>
      <c r="Z3" s="4"/>
      <c r="AA3" s="4"/>
      <c r="AB3" s="4"/>
      <c r="AC3" s="4" t="s">
        <v>9</v>
      </c>
      <c r="AD3" s="4"/>
      <c r="AE3" s="4"/>
      <c r="AF3" s="4"/>
      <c r="AG3" s="4" t="s">
        <v>10</v>
      </c>
      <c r="AH3" s="4"/>
      <c r="AI3" s="4"/>
      <c r="AJ3" s="4"/>
      <c r="AK3" s="4" t="s">
        <v>11</v>
      </c>
      <c r="AL3" s="4"/>
      <c r="AM3" s="4"/>
      <c r="AN3" s="4"/>
      <c r="AO3" s="4" t="s">
        <v>12</v>
      </c>
      <c r="AP3" s="4"/>
      <c r="AQ3" s="4"/>
      <c r="AR3" s="4"/>
      <c r="AS3" s="4" t="s">
        <v>13</v>
      </c>
    </row>
    <row r="4" spans="1:46" ht="20.25" customHeight="1" x14ac:dyDescent="0.25">
      <c r="A4" s="26" t="s">
        <v>44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1"/>
    </row>
    <row r="5" spans="1:46" ht="20.25" customHeight="1" x14ac:dyDescent="0.25">
      <c r="A5" s="27"/>
      <c r="B5" s="6" t="s">
        <v>14</v>
      </c>
      <c r="C5" s="6">
        <v>1.0102459126871288</v>
      </c>
      <c r="D5" s="7">
        <v>55893086</v>
      </c>
      <c r="E5" s="7"/>
      <c r="F5" s="7">
        <v>0.9872193568170784</v>
      </c>
      <c r="G5" s="7">
        <v>44040310</v>
      </c>
      <c r="H5" s="7"/>
      <c r="I5" s="7">
        <v>0.91345874147953365</v>
      </c>
      <c r="J5" s="7">
        <v>43345529</v>
      </c>
      <c r="K5" s="7"/>
      <c r="L5" s="7">
        <v>0.79824941837919217</v>
      </c>
      <c r="M5" s="7">
        <v>37797828</v>
      </c>
      <c r="N5" s="18"/>
      <c r="O5" s="18"/>
      <c r="P5" s="18">
        <v>0.86649958094861668</v>
      </c>
      <c r="Q5" s="7">
        <v>36021733</v>
      </c>
      <c r="R5" s="7"/>
      <c r="S5" s="7"/>
      <c r="T5" s="7">
        <v>1.0564703677987775</v>
      </c>
      <c r="U5" s="14">
        <v>32966040</v>
      </c>
      <c r="V5" s="14"/>
      <c r="W5" s="14"/>
      <c r="X5" s="14">
        <v>1.0409547336024578</v>
      </c>
      <c r="Y5" s="14">
        <v>34384240</v>
      </c>
      <c r="Z5" s="14"/>
      <c r="AA5" s="14"/>
      <c r="AB5" s="14">
        <v>0.98311033053649033</v>
      </c>
      <c r="AC5" s="14">
        <v>33998592</v>
      </c>
      <c r="AD5" s="14"/>
      <c r="AE5" s="14"/>
      <c r="AF5" s="14">
        <v>1.0095764849674747</v>
      </c>
      <c r="AG5" s="14">
        <v>33703265</v>
      </c>
      <c r="AH5" s="14"/>
      <c r="AI5" s="14"/>
      <c r="AJ5" s="14">
        <v>1.1267041777270994</v>
      </c>
      <c r="AK5" s="14">
        <v>34485588</v>
      </c>
      <c r="AL5" s="14"/>
      <c r="AM5" s="14"/>
      <c r="AN5" s="14">
        <v>1.1234135740140481</v>
      </c>
      <c r="AO5" s="14">
        <v>41488798</v>
      </c>
      <c r="AP5" s="14"/>
      <c r="AQ5" s="14"/>
      <c r="AR5" s="14">
        <v>1.2740491891955732</v>
      </c>
      <c r="AS5" s="14">
        <f>AO5*AR5</f>
        <v>52858769.452598922</v>
      </c>
      <c r="AT5" s="17"/>
    </row>
    <row r="6" spans="1:46" ht="20.25" customHeight="1" x14ac:dyDescent="0.25">
      <c r="A6" s="27"/>
      <c r="B6" s="6" t="s">
        <v>15</v>
      </c>
      <c r="C6" s="6">
        <v>0.91770935945464027</v>
      </c>
      <c r="D6" s="7">
        <v>7463339</v>
      </c>
      <c r="E6" s="7"/>
      <c r="F6" s="7">
        <v>1.05810922842801</v>
      </c>
      <c r="G6" s="7">
        <v>6313557</v>
      </c>
      <c r="H6" s="7"/>
      <c r="I6" s="7">
        <v>0.9117417291830936</v>
      </c>
      <c r="J6" s="7">
        <v>6418946</v>
      </c>
      <c r="K6" s="7"/>
      <c r="L6" s="7">
        <v>0.91966629031447722</v>
      </c>
      <c r="M6" s="7">
        <v>5050977</v>
      </c>
      <c r="N6" s="18"/>
      <c r="O6" s="18"/>
      <c r="P6" s="18">
        <v>0.81967928069933227</v>
      </c>
      <c r="Q6" s="7">
        <v>4594302</v>
      </c>
      <c r="R6" s="7"/>
      <c r="S6" s="7"/>
      <c r="T6" s="7">
        <v>1.056253604266336</v>
      </c>
      <c r="U6" s="14">
        <v>4418838</v>
      </c>
      <c r="V6" s="14"/>
      <c r="W6" s="14"/>
      <c r="X6" s="14">
        <v>0.99642294710191126</v>
      </c>
      <c r="Y6" s="14">
        <v>4418802</v>
      </c>
      <c r="Z6" s="14"/>
      <c r="AA6" s="14"/>
      <c r="AB6" s="14">
        <v>0.95770554124496654</v>
      </c>
      <c r="AC6" s="14">
        <v>4950493</v>
      </c>
      <c r="AD6" s="14"/>
      <c r="AE6" s="14"/>
      <c r="AF6" s="14">
        <v>1.2408460960034615</v>
      </c>
      <c r="AG6" s="14">
        <v>4306042</v>
      </c>
      <c r="AH6" s="14"/>
      <c r="AI6" s="14"/>
      <c r="AJ6" s="14">
        <v>1.1441800525513726</v>
      </c>
      <c r="AK6" s="14">
        <v>4852317</v>
      </c>
      <c r="AL6" s="14"/>
      <c r="AM6" s="14"/>
      <c r="AN6" s="14">
        <v>1.0198563779350802</v>
      </c>
      <c r="AO6" s="14">
        <v>5733835</v>
      </c>
      <c r="AP6" s="14"/>
      <c r="AQ6" s="14"/>
      <c r="AR6" s="14">
        <v>1.503559335926909</v>
      </c>
      <c r="AS6" s="14">
        <f t="shared" ref="AS6:AS8" si="0">AO6*AR6</f>
        <v>8621161.1449144688</v>
      </c>
      <c r="AT6" s="17"/>
    </row>
    <row r="7" spans="1:46" ht="20.25" customHeight="1" x14ac:dyDescent="0.25">
      <c r="A7" s="27"/>
      <c r="B7" s="6" t="s">
        <v>16</v>
      </c>
      <c r="C7" s="6">
        <v>1.0971583719340399</v>
      </c>
      <c r="D7" s="7">
        <v>9859880</v>
      </c>
      <c r="E7" s="7"/>
      <c r="F7" s="7">
        <v>0.95835917978323149</v>
      </c>
      <c r="G7" s="7">
        <v>8425583</v>
      </c>
      <c r="H7" s="7"/>
      <c r="I7" s="7">
        <v>0.9472815012612279</v>
      </c>
      <c r="J7" s="7">
        <v>5667199</v>
      </c>
      <c r="K7" s="7"/>
      <c r="L7" s="7">
        <v>0.70723768207436633</v>
      </c>
      <c r="M7" s="7">
        <v>7011653</v>
      </c>
      <c r="N7" s="18"/>
      <c r="O7" s="18"/>
      <c r="P7" s="18">
        <v>0.75336396871386857</v>
      </c>
      <c r="Q7" s="7">
        <v>5603873</v>
      </c>
      <c r="R7" s="7"/>
      <c r="S7" s="7"/>
      <c r="T7" s="7">
        <v>1.016907095566258</v>
      </c>
      <c r="U7" s="14">
        <v>4782694</v>
      </c>
      <c r="V7" s="14"/>
      <c r="W7" s="14"/>
      <c r="X7" s="14">
        <v>0.96752128769127788</v>
      </c>
      <c r="Y7" s="14">
        <v>5265182</v>
      </c>
      <c r="Z7" s="14"/>
      <c r="AA7" s="14"/>
      <c r="AB7" s="14">
        <v>1.0879076257469518</v>
      </c>
      <c r="AC7" s="14">
        <v>5189477</v>
      </c>
      <c r="AD7" s="14"/>
      <c r="AE7" s="14"/>
      <c r="AF7" s="14">
        <v>1.0520510683169346</v>
      </c>
      <c r="AG7" s="14">
        <v>5375205</v>
      </c>
      <c r="AH7" s="14"/>
      <c r="AI7" s="14"/>
      <c r="AJ7" s="14">
        <v>1.1929552688230238</v>
      </c>
      <c r="AK7" s="14">
        <v>6552130</v>
      </c>
      <c r="AL7" s="14"/>
      <c r="AM7" s="14"/>
      <c r="AN7" s="14">
        <v>1.2104736450214282</v>
      </c>
      <c r="AO7" s="14">
        <v>8323465</v>
      </c>
      <c r="AP7" s="14"/>
      <c r="AQ7" s="14"/>
      <c r="AR7" s="14">
        <v>1.2162591649702557</v>
      </c>
      <c r="AS7" s="14">
        <f t="shared" si="0"/>
        <v>10123490.590559149</v>
      </c>
      <c r="AT7" s="17"/>
    </row>
    <row r="8" spans="1:46" ht="20.25" customHeight="1" x14ac:dyDescent="0.25">
      <c r="A8" s="27"/>
      <c r="B8" s="6" t="s">
        <v>17</v>
      </c>
      <c r="C8" s="6">
        <v>0.80993968499511926</v>
      </c>
      <c r="D8" s="7">
        <v>2058019</v>
      </c>
      <c r="E8" s="7"/>
      <c r="F8" s="7">
        <v>1.056918286795036</v>
      </c>
      <c r="G8" s="7">
        <v>1968478</v>
      </c>
      <c r="H8" s="7"/>
      <c r="I8" s="7">
        <v>0.88193476933673554</v>
      </c>
      <c r="J8" s="7">
        <v>3546805</v>
      </c>
      <c r="K8" s="7"/>
      <c r="L8" s="7">
        <v>0.72592914306506828</v>
      </c>
      <c r="M8" s="7">
        <v>1797606</v>
      </c>
      <c r="N8" s="18"/>
      <c r="O8" s="18"/>
      <c r="P8" s="18">
        <v>0.62424459612588323</v>
      </c>
      <c r="Q8" s="7">
        <v>924116</v>
      </c>
      <c r="R8" s="7"/>
      <c r="S8" s="7"/>
      <c r="T8" s="7">
        <v>0.96344183154379837</v>
      </c>
      <c r="U8" s="14">
        <v>843670</v>
      </c>
      <c r="V8" s="14"/>
      <c r="W8" s="14"/>
      <c r="X8" s="14">
        <v>1.0786413502645771</v>
      </c>
      <c r="Y8" s="14">
        <v>629254</v>
      </c>
      <c r="Z8" s="14"/>
      <c r="AA8" s="14"/>
      <c r="AB8" s="14">
        <v>0.65474485397006377</v>
      </c>
      <c r="AC8" s="14">
        <v>792550</v>
      </c>
      <c r="AD8" s="14"/>
      <c r="AE8" s="14"/>
      <c r="AF8" s="14">
        <v>1.4713886605226658</v>
      </c>
      <c r="AG8" s="14">
        <v>871539</v>
      </c>
      <c r="AH8" s="14"/>
      <c r="AI8" s="14"/>
      <c r="AJ8" s="14">
        <v>0.99234885691335428</v>
      </c>
      <c r="AK8" s="14">
        <v>1274909</v>
      </c>
      <c r="AL8" s="14"/>
      <c r="AM8" s="14"/>
      <c r="AN8" s="14">
        <v>1.6058049008265787</v>
      </c>
      <c r="AO8" s="14">
        <v>1643466</v>
      </c>
      <c r="AP8" s="14"/>
      <c r="AQ8" s="14"/>
      <c r="AR8" s="14">
        <v>1.3826776208678146</v>
      </c>
      <c r="AS8" s="14">
        <f t="shared" si="0"/>
        <v>2272383.6588571439</v>
      </c>
      <c r="AT8" s="17"/>
    </row>
    <row r="9" spans="1:46" ht="20.2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1"/>
    </row>
    <row r="10" spans="1:46" ht="20.25" customHeight="1" x14ac:dyDescent="0.25">
      <c r="A10" s="27"/>
      <c r="B10" s="8"/>
      <c r="C10" s="8">
        <v>0.8222687875035718</v>
      </c>
      <c r="D10" s="7">
        <v>8126</v>
      </c>
      <c r="E10" s="7"/>
      <c r="F10" s="7">
        <v>1.027105293640681</v>
      </c>
      <c r="G10" s="7">
        <v>8152</v>
      </c>
      <c r="H10" s="7"/>
      <c r="I10" s="7">
        <v>0.91789782339009807</v>
      </c>
      <c r="J10" s="7">
        <v>6473</v>
      </c>
      <c r="K10" s="7"/>
      <c r="L10" s="7">
        <v>0.93217840029487653</v>
      </c>
      <c r="M10" s="7">
        <v>7104</v>
      </c>
      <c r="N10" s="18"/>
      <c r="O10" s="18"/>
      <c r="P10" s="18">
        <v>1.1658099380519309</v>
      </c>
      <c r="Q10" s="7">
        <v>6081</v>
      </c>
      <c r="R10" s="7"/>
      <c r="S10" s="7"/>
      <c r="T10" s="7">
        <v>0.76879592990390055</v>
      </c>
      <c r="U10" s="13">
        <v>6495</v>
      </c>
      <c r="V10" s="13"/>
      <c r="W10" s="13"/>
      <c r="X10" s="13">
        <v>0.43411764705882355</v>
      </c>
      <c r="Y10" s="13">
        <v>3844</v>
      </c>
      <c r="Z10" s="13"/>
      <c r="AA10" s="13"/>
      <c r="AB10" s="13">
        <v>2.0142276422764227</v>
      </c>
      <c r="AC10" s="13">
        <v>6171</v>
      </c>
      <c r="AD10" s="13"/>
      <c r="AE10" s="13"/>
      <c r="AF10" s="13">
        <v>1.3020517995290952</v>
      </c>
      <c r="AG10" s="13">
        <v>6274</v>
      </c>
      <c r="AH10" s="13"/>
      <c r="AI10" s="13"/>
      <c r="AJ10" s="13">
        <v>0.88827176440196332</v>
      </c>
      <c r="AK10" s="13">
        <v>6083</v>
      </c>
      <c r="AL10" s="13"/>
      <c r="AM10" s="13"/>
      <c r="AN10" s="13">
        <v>0.97557074305656533</v>
      </c>
      <c r="AO10" s="13">
        <v>5912</v>
      </c>
      <c r="AP10" s="13"/>
      <c r="AQ10" s="13"/>
      <c r="AR10" s="13">
        <v>1.2180652854374721</v>
      </c>
      <c r="AS10" s="13">
        <f>AO10*AR10</f>
        <v>7201.2019675063348</v>
      </c>
      <c r="AT10" s="17"/>
    </row>
    <row r="11" spans="1:46" ht="20.25" customHeight="1" x14ac:dyDescent="0.25">
      <c r="A11" s="28"/>
      <c r="B11" s="10" t="s">
        <v>18</v>
      </c>
      <c r="C11" s="10"/>
      <c r="D11" s="9">
        <f t="shared" ref="D11:Q11" si="1">D10+D8+D7+D6+D5</f>
        <v>75282450</v>
      </c>
      <c r="E11" s="9"/>
      <c r="F11" s="9"/>
      <c r="G11" s="9">
        <f t="shared" si="1"/>
        <v>60756080</v>
      </c>
      <c r="H11" s="9"/>
      <c r="I11" s="9"/>
      <c r="J11" s="9">
        <f t="shared" si="1"/>
        <v>58984952</v>
      </c>
      <c r="K11" s="9"/>
      <c r="L11" s="9"/>
      <c r="M11" s="9">
        <f t="shared" si="1"/>
        <v>51665168</v>
      </c>
      <c r="N11" s="9"/>
      <c r="O11" s="9"/>
      <c r="P11" s="9"/>
      <c r="Q11" s="9">
        <f t="shared" si="1"/>
        <v>47150105</v>
      </c>
      <c r="R11" s="9"/>
      <c r="S11" s="9"/>
      <c r="T11" s="9"/>
      <c r="U11" s="9">
        <f>U10+U8+U7+U6+U5</f>
        <v>43017737</v>
      </c>
      <c r="V11" s="9"/>
      <c r="W11" s="9"/>
      <c r="X11" s="9"/>
      <c r="Y11" s="9">
        <f t="shared" ref="Y11:AS11" si="2">Y10+Y8+Y7+Y6+Y5</f>
        <v>44701322</v>
      </c>
      <c r="Z11" s="9"/>
      <c r="AA11" s="9"/>
      <c r="AB11" s="9"/>
      <c r="AC11" s="9">
        <f>AC10+AC8+AC7+AC6+AC5</f>
        <v>44937283</v>
      </c>
      <c r="AD11" s="9"/>
      <c r="AE11" s="9"/>
      <c r="AF11" s="9"/>
      <c r="AG11" s="9">
        <f t="shared" si="2"/>
        <v>44262325</v>
      </c>
      <c r="AH11" s="9"/>
      <c r="AI11" s="9"/>
      <c r="AJ11" s="9"/>
      <c r="AK11" s="9">
        <f t="shared" si="2"/>
        <v>47171027</v>
      </c>
      <c r="AL11" s="9"/>
      <c r="AM11" s="9"/>
      <c r="AN11" s="9"/>
      <c r="AO11" s="9">
        <f t="shared" si="2"/>
        <v>57195476</v>
      </c>
      <c r="AP11" s="9"/>
      <c r="AQ11" s="9"/>
      <c r="AR11" s="9"/>
      <c r="AS11" s="9">
        <f t="shared" si="2"/>
        <v>73883006.048897192</v>
      </c>
    </row>
    <row r="12" spans="1:46" ht="20.25" customHeight="1" x14ac:dyDescent="0.25">
      <c r="A12" s="32" t="s">
        <v>18</v>
      </c>
      <c r="B12" s="33"/>
      <c r="C12" s="20"/>
      <c r="D12" s="9">
        <f t="shared" ref="D12:G12" si="3">D11</f>
        <v>75282450</v>
      </c>
      <c r="E12" s="9"/>
      <c r="F12" s="9"/>
      <c r="G12" s="9">
        <f t="shared" si="3"/>
        <v>60756080</v>
      </c>
      <c r="H12" s="9"/>
      <c r="I12" s="9"/>
      <c r="J12" s="9">
        <f>J11</f>
        <v>58984952</v>
      </c>
      <c r="K12" s="9"/>
      <c r="L12" s="9"/>
      <c r="M12" s="9">
        <f>M11</f>
        <v>51665168</v>
      </c>
      <c r="N12" s="9"/>
      <c r="O12" s="9"/>
      <c r="P12" s="9"/>
      <c r="Q12" s="9">
        <f>Q11</f>
        <v>47150105</v>
      </c>
      <c r="R12" s="9"/>
      <c r="S12" s="9"/>
      <c r="T12" s="9"/>
      <c r="U12" s="9">
        <f>U11</f>
        <v>43017737</v>
      </c>
      <c r="V12" s="9"/>
      <c r="W12" s="9"/>
      <c r="X12" s="9"/>
      <c r="Y12" s="9">
        <f t="shared" ref="Y12:AS12" si="4">Y11</f>
        <v>44701322</v>
      </c>
      <c r="Z12" s="9"/>
      <c r="AA12" s="9"/>
      <c r="AB12" s="9"/>
      <c r="AC12" s="9">
        <f t="shared" si="4"/>
        <v>44937283</v>
      </c>
      <c r="AD12" s="9"/>
      <c r="AE12" s="9"/>
      <c r="AF12" s="9"/>
      <c r="AG12" s="9">
        <f t="shared" si="4"/>
        <v>44262325</v>
      </c>
      <c r="AH12" s="9"/>
      <c r="AI12" s="9"/>
      <c r="AJ12" s="9"/>
      <c r="AK12" s="9">
        <f t="shared" si="4"/>
        <v>47171027</v>
      </c>
      <c r="AL12" s="9"/>
      <c r="AM12" s="9"/>
      <c r="AN12" s="9"/>
      <c r="AO12" s="9">
        <f t="shared" si="4"/>
        <v>57195476</v>
      </c>
      <c r="AP12" s="9"/>
      <c r="AQ12" s="9"/>
      <c r="AR12" s="9"/>
      <c r="AS12" s="9">
        <f t="shared" si="4"/>
        <v>73883006.048897192</v>
      </c>
    </row>
    <row r="14" spans="1:46" x14ac:dyDescent="0.25">
      <c r="U14" s="12"/>
      <c r="V14" s="12"/>
      <c r="W14" s="12"/>
      <c r="X14" s="12"/>
    </row>
    <row r="15" spans="1:46" x14ac:dyDescent="0.25">
      <c r="U15" s="12"/>
      <c r="V15" s="12"/>
      <c r="W15" s="12"/>
      <c r="X15" s="12"/>
    </row>
    <row r="16" spans="1:46" x14ac:dyDescent="0.25">
      <c r="U16" s="12"/>
      <c r="V16" s="12"/>
      <c r="W16" s="12"/>
      <c r="X16" s="12"/>
    </row>
    <row r="17" spans="21:24" x14ac:dyDescent="0.25">
      <c r="U17" s="12"/>
      <c r="V17" s="12"/>
      <c r="W17" s="12"/>
      <c r="X17" s="12"/>
    </row>
    <row r="18" spans="21:24" x14ac:dyDescent="0.25">
      <c r="U18" s="12"/>
      <c r="V18" s="12"/>
      <c r="W18" s="12"/>
      <c r="X18" s="12"/>
    </row>
    <row r="19" spans="21:24" x14ac:dyDescent="0.25">
      <c r="U19" s="12"/>
      <c r="V19" s="12"/>
      <c r="W19" s="12"/>
      <c r="X19" s="12"/>
    </row>
  </sheetData>
  <mergeCells count="5">
    <mergeCell ref="A2:AS2"/>
    <mergeCell ref="A4:A11"/>
    <mergeCell ref="B4:AS4"/>
    <mergeCell ref="B9:AS9"/>
    <mergeCell ref="A12:B12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80" zoomScaleNormal="80" workbookViewId="0">
      <selection activeCell="N11" sqref="N11"/>
    </sheetView>
  </sheetViews>
  <sheetFormatPr defaultRowHeight="15" x14ac:dyDescent="0.25"/>
  <cols>
    <col min="1" max="1" width="17.140625" customWidth="1"/>
    <col min="2" max="2" width="15.28515625" customWidth="1"/>
    <col min="3" max="14" width="18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0.25" customHeight="1" x14ac:dyDescent="0.25">
      <c r="A4" s="26" t="s">
        <v>44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20.25" customHeight="1" x14ac:dyDescent="0.25">
      <c r="A5" s="27"/>
      <c r="B5" s="6" t="s">
        <v>14</v>
      </c>
      <c r="C5" s="7">
        <v>48511072</v>
      </c>
      <c r="D5" s="7">
        <v>44825948</v>
      </c>
      <c r="E5" s="7">
        <v>42750459</v>
      </c>
      <c r="F5" s="7">
        <v>28699564</v>
      </c>
      <c r="G5" s="7">
        <v>31228657</v>
      </c>
      <c r="H5" s="14">
        <v>29531174</v>
      </c>
      <c r="I5" s="14">
        <v>30647980</v>
      </c>
      <c r="J5" s="14">
        <v>33298211</v>
      </c>
      <c r="K5" s="14">
        <v>29312423</v>
      </c>
      <c r="L5" s="14">
        <v>33796291.151000001</v>
      </c>
      <c r="M5" s="14">
        <v>36337582.010000005</v>
      </c>
      <c r="N5" s="14">
        <v>45431803</v>
      </c>
    </row>
    <row r="6" spans="1:14" ht="20.25" customHeight="1" x14ac:dyDescent="0.25">
      <c r="A6" s="27"/>
      <c r="B6" s="6" t="s">
        <v>15</v>
      </c>
      <c r="C6" s="7">
        <v>6536138</v>
      </c>
      <c r="D6" s="7">
        <v>5880819</v>
      </c>
      <c r="E6" s="7">
        <v>6178348</v>
      </c>
      <c r="F6" s="7">
        <v>4533924</v>
      </c>
      <c r="G6" s="7">
        <v>4528523</v>
      </c>
      <c r="H6" s="14">
        <v>4221644</v>
      </c>
      <c r="I6" s="14">
        <v>4503951</v>
      </c>
      <c r="J6" s="14">
        <v>5085114</v>
      </c>
      <c r="K6" s="14">
        <v>4449145</v>
      </c>
      <c r="L6" s="14">
        <v>5322860</v>
      </c>
      <c r="M6" s="14">
        <v>6049494</v>
      </c>
      <c r="N6" s="14">
        <v>6909194</v>
      </c>
    </row>
    <row r="7" spans="1:14" ht="20.25" customHeight="1" x14ac:dyDescent="0.25">
      <c r="A7" s="27"/>
      <c r="B7" s="6" t="s">
        <v>16</v>
      </c>
      <c r="C7" s="7">
        <v>9688351</v>
      </c>
      <c r="D7" s="7">
        <v>9012552</v>
      </c>
      <c r="E7" s="7">
        <v>8293723</v>
      </c>
      <c r="F7" s="7">
        <v>5872181</v>
      </c>
      <c r="G7" s="7">
        <v>5053819</v>
      </c>
      <c r="H7" s="14">
        <v>4219946</v>
      </c>
      <c r="I7" s="14">
        <v>4866208</v>
      </c>
      <c r="J7" s="14">
        <v>4997206</v>
      </c>
      <c r="K7" s="14">
        <v>4957827.0417209985</v>
      </c>
      <c r="L7" s="14">
        <v>6891979.9199999999</v>
      </c>
      <c r="M7" s="14">
        <v>8388064.6309999991</v>
      </c>
      <c r="N7" s="14">
        <v>10471338</v>
      </c>
    </row>
    <row r="8" spans="1:14" ht="20.25" customHeight="1" x14ac:dyDescent="0.25">
      <c r="A8" s="27"/>
      <c r="B8" s="6" t="s">
        <v>17</v>
      </c>
      <c r="C8" s="7">
        <v>2046135</v>
      </c>
      <c r="D8" s="7">
        <v>1504128</v>
      </c>
      <c r="E8" s="7">
        <v>1496421</v>
      </c>
      <c r="F8" s="7">
        <v>1126464</v>
      </c>
      <c r="G8" s="7">
        <v>808141</v>
      </c>
      <c r="H8" s="14">
        <v>836970</v>
      </c>
      <c r="I8" s="14">
        <v>646970</v>
      </c>
      <c r="J8" s="14">
        <v>1180551</v>
      </c>
      <c r="K8" s="14">
        <v>919894</v>
      </c>
      <c r="L8" s="14">
        <v>986632.42</v>
      </c>
      <c r="M8" s="14">
        <v>1228793.327</v>
      </c>
      <c r="N8" s="14">
        <v>1548343</v>
      </c>
    </row>
    <row r="9" spans="1:14" ht="20.2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0.25" customHeight="1" x14ac:dyDescent="0.25">
      <c r="A10" s="27"/>
      <c r="B10" s="8"/>
      <c r="C10" s="7">
        <v>7405</v>
      </c>
      <c r="D10" s="7">
        <v>7332</v>
      </c>
      <c r="E10" s="7">
        <v>7439</v>
      </c>
      <c r="F10" s="7">
        <v>6606</v>
      </c>
      <c r="G10" s="7">
        <v>7751</v>
      </c>
      <c r="H10" s="13">
        <v>5730</v>
      </c>
      <c r="I10" s="13">
        <v>942</v>
      </c>
      <c r="J10" s="13">
        <v>8989</v>
      </c>
      <c r="K10" s="13">
        <v>5973.0000000000009</v>
      </c>
      <c r="L10" s="13">
        <v>7538.26</v>
      </c>
      <c r="M10" s="13">
        <v>6969.6860000000006</v>
      </c>
      <c r="N10" s="13">
        <v>9050</v>
      </c>
    </row>
    <row r="11" spans="1:14" ht="20.25" customHeight="1" x14ac:dyDescent="0.25">
      <c r="A11" s="28"/>
      <c r="B11" s="10" t="s">
        <v>18</v>
      </c>
      <c r="C11" s="9">
        <f t="shared" ref="C11:G11" si="0">C10+C8+C7+C6+C5</f>
        <v>66789101</v>
      </c>
      <c r="D11" s="9">
        <f t="shared" si="0"/>
        <v>61230779</v>
      </c>
      <c r="E11" s="9">
        <f t="shared" si="0"/>
        <v>58726390</v>
      </c>
      <c r="F11" s="9">
        <f t="shared" si="0"/>
        <v>40238739</v>
      </c>
      <c r="G11" s="9">
        <f t="shared" si="0"/>
        <v>41626891</v>
      </c>
      <c r="H11" s="9">
        <f>H10+H8+H7+H6+H5</f>
        <v>38815464</v>
      </c>
      <c r="I11" s="9">
        <f t="shared" ref="I11:N11" si="1">I10+I8+I7+I6+I5</f>
        <v>40666051</v>
      </c>
      <c r="J11" s="9">
        <f>J10+J8+J7+J6+J5</f>
        <v>44570071</v>
      </c>
      <c r="K11" s="9">
        <f t="shared" si="1"/>
        <v>39645262.041721001</v>
      </c>
      <c r="L11" s="9">
        <f t="shared" si="1"/>
        <v>47005301.751000002</v>
      </c>
      <c r="M11" s="9">
        <f t="shared" si="1"/>
        <v>52010903.654000007</v>
      </c>
      <c r="N11" s="9">
        <f t="shared" si="1"/>
        <v>64369728</v>
      </c>
    </row>
    <row r="12" spans="1:14" ht="20.25" customHeight="1" x14ac:dyDescent="0.25">
      <c r="A12" s="32" t="s">
        <v>18</v>
      </c>
      <c r="B12" s="33"/>
      <c r="C12" s="9">
        <f t="shared" ref="C12:D12" si="2">C11</f>
        <v>66789101</v>
      </c>
      <c r="D12" s="9">
        <f t="shared" si="2"/>
        <v>61230779</v>
      </c>
      <c r="E12" s="9">
        <f>E11</f>
        <v>58726390</v>
      </c>
      <c r="F12" s="9">
        <f>F11</f>
        <v>40238739</v>
      </c>
      <c r="G12" s="9">
        <f>G11</f>
        <v>41626891</v>
      </c>
      <c r="H12" s="9">
        <f>H11</f>
        <v>38815464</v>
      </c>
      <c r="I12" s="9">
        <f t="shared" ref="I12:N12" si="3">I11</f>
        <v>40666051</v>
      </c>
      <c r="J12" s="9">
        <f t="shared" si="3"/>
        <v>44570071</v>
      </c>
      <c r="K12" s="9">
        <f t="shared" si="3"/>
        <v>39645262.041721001</v>
      </c>
      <c r="L12" s="9">
        <f t="shared" si="3"/>
        <v>47005301.751000002</v>
      </c>
      <c r="M12" s="9">
        <f t="shared" si="3"/>
        <v>52010903.654000007</v>
      </c>
      <c r="N12" s="9">
        <f t="shared" si="3"/>
        <v>64369728</v>
      </c>
    </row>
    <row r="14" spans="1:14" x14ac:dyDescent="0.25">
      <c r="H14" s="12"/>
      <c r="J14" s="21"/>
      <c r="K14" s="21"/>
      <c r="L14" s="21"/>
      <c r="M14" s="21"/>
    </row>
    <row r="15" spans="1:14" x14ac:dyDescent="0.25">
      <c r="H15" s="12"/>
      <c r="J15" s="21"/>
      <c r="K15" s="21"/>
      <c r="L15" s="21"/>
      <c r="M15" s="21"/>
    </row>
    <row r="16" spans="1:14" x14ac:dyDescent="0.25">
      <c r="H16" s="12"/>
      <c r="J16" s="21"/>
      <c r="K16" s="21"/>
      <c r="L16" s="21"/>
      <c r="M16" s="21"/>
    </row>
    <row r="17" spans="8:13" x14ac:dyDescent="0.25">
      <c r="H17" s="12"/>
      <c r="J17" s="21"/>
      <c r="K17" s="21"/>
      <c r="L17" s="21"/>
      <c r="M17" s="21"/>
    </row>
    <row r="18" spans="8:13" x14ac:dyDescent="0.25">
      <c r="H18" s="12"/>
      <c r="J18" s="21"/>
      <c r="K18" s="21"/>
      <c r="L18" s="21"/>
      <c r="M18" s="21"/>
    </row>
    <row r="19" spans="8:13" x14ac:dyDescent="0.25">
      <c r="H19" s="12"/>
      <c r="J19" s="21"/>
      <c r="K19" s="21"/>
      <c r="L19" s="21"/>
      <c r="M19" s="21"/>
    </row>
    <row r="20" spans="8:13" x14ac:dyDescent="0.25">
      <c r="J20" s="21"/>
      <c r="K20" s="21"/>
      <c r="L20" s="21"/>
      <c r="M20" s="21"/>
    </row>
    <row r="21" spans="8:13" x14ac:dyDescent="0.25">
      <c r="M21" s="21"/>
    </row>
    <row r="22" spans="8:13" x14ac:dyDescent="0.25">
      <c r="J22" s="21"/>
      <c r="K22" s="21"/>
      <c r="L22" s="21"/>
      <c r="M22" s="21"/>
    </row>
    <row r="23" spans="8:13" x14ac:dyDescent="0.25">
      <c r="J23" s="21"/>
      <c r="K23" s="21"/>
      <c r="L23" s="21"/>
      <c r="M23" s="21"/>
    </row>
    <row r="24" spans="8:13" x14ac:dyDescent="0.25">
      <c r="J24" s="21"/>
      <c r="K24" s="21"/>
      <c r="L24" s="21"/>
      <c r="M24" s="21"/>
    </row>
    <row r="25" spans="8:13" x14ac:dyDescent="0.25">
      <c r="J25" s="21"/>
      <c r="K25" s="21"/>
      <c r="L25" s="21"/>
      <c r="M25" s="21"/>
    </row>
    <row r="26" spans="8:13" x14ac:dyDescent="0.25">
      <c r="J26" s="21"/>
      <c r="K26" s="21"/>
      <c r="L26" s="21"/>
      <c r="M26" s="21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70" zoomScaleNormal="70" workbookViewId="0">
      <selection activeCell="N7" sqref="N7"/>
    </sheetView>
  </sheetViews>
  <sheetFormatPr defaultRowHeight="15" x14ac:dyDescent="0.25"/>
  <cols>
    <col min="1" max="1" width="17.140625" customWidth="1"/>
    <col min="2" max="2" width="15.28515625" customWidth="1"/>
    <col min="3" max="14" width="18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0.25" customHeight="1" x14ac:dyDescent="0.25">
      <c r="A4" s="26" t="s">
        <v>44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20.25" customHeight="1" x14ac:dyDescent="0.25">
      <c r="A5" s="27"/>
      <c r="B5" s="6" t="s">
        <v>49</v>
      </c>
      <c r="C5" s="7"/>
      <c r="D5" s="7"/>
      <c r="E5" s="7"/>
      <c r="F5" s="7">
        <v>9927386</v>
      </c>
      <c r="G5" s="7">
        <v>10102928.445</v>
      </c>
      <c r="H5" s="14">
        <v>9288074</v>
      </c>
      <c r="I5" s="14">
        <v>10677187</v>
      </c>
      <c r="J5" s="14">
        <v>9600150</v>
      </c>
      <c r="K5" s="14">
        <v>9438436.2400000002</v>
      </c>
      <c r="L5" s="14">
        <v>11499473.668</v>
      </c>
      <c r="M5" s="14">
        <v>11678179.5</v>
      </c>
      <c r="N5" s="14">
        <v>13784513.159</v>
      </c>
    </row>
    <row r="6" spans="1:14" ht="20.25" customHeight="1" x14ac:dyDescent="0.25">
      <c r="A6" s="27"/>
      <c r="B6" s="6" t="s">
        <v>14</v>
      </c>
      <c r="C6" s="7">
        <v>48075322</v>
      </c>
      <c r="D6" s="7">
        <v>41902587.024999999</v>
      </c>
      <c r="E6" s="7">
        <v>33999018.279999994</v>
      </c>
      <c r="F6" s="7">
        <v>36418006</v>
      </c>
      <c r="G6" s="7">
        <v>30384649.027000003</v>
      </c>
      <c r="H6" s="14">
        <v>35429190.783</v>
      </c>
      <c r="I6" s="14">
        <v>37452418.810000002</v>
      </c>
      <c r="J6" s="14">
        <v>36279037.75</v>
      </c>
      <c r="K6" s="14">
        <v>34213254.567000002</v>
      </c>
      <c r="L6" s="14">
        <v>38097375.748000003</v>
      </c>
      <c r="M6" s="14">
        <v>47283693.728</v>
      </c>
      <c r="N6" s="14">
        <v>59452125.325999998</v>
      </c>
    </row>
    <row r="7" spans="1:14" ht="20.25" customHeight="1" x14ac:dyDescent="0.25">
      <c r="A7" s="27"/>
      <c r="B7" s="6" t="s">
        <v>15</v>
      </c>
      <c r="C7" s="7">
        <v>7344081</v>
      </c>
      <c r="D7" s="7">
        <v>6448030</v>
      </c>
      <c r="E7" s="7">
        <v>5300145</v>
      </c>
      <c r="F7" s="7">
        <v>4313938</v>
      </c>
      <c r="G7" s="7">
        <v>3962432</v>
      </c>
      <c r="H7" s="14">
        <v>4444206</v>
      </c>
      <c r="I7" s="14">
        <v>5005003</v>
      </c>
      <c r="J7" s="14">
        <v>4333150</v>
      </c>
      <c r="K7" s="14">
        <v>4035623</v>
      </c>
      <c r="L7" s="14">
        <v>4721101</v>
      </c>
      <c r="M7" s="14">
        <v>5441632</v>
      </c>
      <c r="N7" s="14">
        <v>6681655</v>
      </c>
    </row>
    <row r="8" spans="1:14" ht="20.25" customHeight="1" x14ac:dyDescent="0.25">
      <c r="A8" s="27"/>
      <c r="B8" s="6" t="s">
        <v>16</v>
      </c>
      <c r="C8" s="7">
        <v>10505424</v>
      </c>
      <c r="D8" s="7">
        <v>12240922.099000001</v>
      </c>
      <c r="E8" s="7">
        <v>8298695.4449999994</v>
      </c>
      <c r="F8" s="7">
        <v>42957078</v>
      </c>
      <c r="G8" s="7">
        <v>41513962.176335327</v>
      </c>
      <c r="H8" s="14">
        <v>45186715.012999997</v>
      </c>
      <c r="I8" s="14">
        <v>45191839.296999998</v>
      </c>
      <c r="J8" s="14">
        <v>44538402.575999998</v>
      </c>
      <c r="K8" s="14">
        <v>43675702.181999996</v>
      </c>
      <c r="L8" s="14">
        <v>50421306.924999997</v>
      </c>
      <c r="M8" s="14">
        <v>59711407.742457002</v>
      </c>
      <c r="N8" s="14">
        <v>70189209.165000007</v>
      </c>
    </row>
    <row r="9" spans="1:14" ht="20.25" customHeight="1" x14ac:dyDescent="0.25">
      <c r="A9" s="27"/>
      <c r="B9" s="6" t="s">
        <v>17</v>
      </c>
      <c r="C9" s="7">
        <v>1952373</v>
      </c>
      <c r="D9" s="7">
        <v>1559945.52</v>
      </c>
      <c r="E9" s="7">
        <v>1328844.1499999999</v>
      </c>
      <c r="F9" s="7">
        <v>1231012</v>
      </c>
      <c r="G9" s="7">
        <v>923672.12300000002</v>
      </c>
      <c r="H9" s="14">
        <v>883342.35</v>
      </c>
      <c r="I9" s="14">
        <v>948900.22400000005</v>
      </c>
      <c r="J9" s="14">
        <v>951378</v>
      </c>
      <c r="K9" s="14">
        <v>912214.74100000004</v>
      </c>
      <c r="L9" s="14">
        <v>1266538.611</v>
      </c>
      <c r="M9" s="14">
        <v>1673287.8689999999</v>
      </c>
      <c r="N9" s="14">
        <v>1778262.3</v>
      </c>
    </row>
    <row r="10" spans="1:14" ht="20.25" customHeight="1" x14ac:dyDescent="0.25">
      <c r="A10" s="27"/>
      <c r="B10" s="29" t="s">
        <v>20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</row>
    <row r="11" spans="1:14" ht="20.25" customHeight="1" x14ac:dyDescent="0.25">
      <c r="A11" s="27"/>
      <c r="B11" s="8"/>
      <c r="C11" s="7">
        <v>8025</v>
      </c>
      <c r="D11" s="7">
        <v>8446.2420000000002</v>
      </c>
      <c r="E11" s="7">
        <v>7786.259</v>
      </c>
      <c r="F11" s="22">
        <v>38863</v>
      </c>
      <c r="G11" s="7">
        <v>64266.023000000001</v>
      </c>
      <c r="H11" s="13">
        <v>67101.059000000008</v>
      </c>
      <c r="I11" s="13">
        <v>58037.131999999998</v>
      </c>
      <c r="J11" s="13">
        <v>62326</v>
      </c>
      <c r="K11" s="13">
        <v>65471.298000000003</v>
      </c>
      <c r="L11" s="13">
        <v>74690.021999999997</v>
      </c>
      <c r="M11" s="13">
        <v>73640.596999999994</v>
      </c>
      <c r="N11" s="13">
        <v>66859.459000000003</v>
      </c>
    </row>
    <row r="12" spans="1:14" ht="20.25" customHeight="1" x14ac:dyDescent="0.25">
      <c r="A12" s="28"/>
      <c r="B12" s="10" t="s">
        <v>18</v>
      </c>
      <c r="C12" s="9">
        <f t="shared" ref="C12:E12" si="0">C11+C9+C8+C7+C6</f>
        <v>67885225</v>
      </c>
      <c r="D12" s="9">
        <f t="shared" si="0"/>
        <v>62159930.886</v>
      </c>
      <c r="E12" s="9">
        <f t="shared" si="0"/>
        <v>48934489.133999988</v>
      </c>
      <c r="F12" s="9">
        <f>F11+F9+F8+F7+F6+F5</f>
        <v>94886283</v>
      </c>
      <c r="G12" s="9">
        <f t="shared" ref="G12:H12" si="1">G11+G9+G8+G7+G6+G5</f>
        <v>86951909.794335335</v>
      </c>
      <c r="H12" s="9">
        <f t="shared" si="1"/>
        <v>95298629.204999998</v>
      </c>
      <c r="I12" s="9">
        <f>I11+I9+I8+I7+I6+I5</f>
        <v>99333385.463</v>
      </c>
      <c r="J12" s="9">
        <f t="shared" ref="J12:N12" si="2">J11+J9+J8+J7+J6+J5</f>
        <v>95764444.326000005</v>
      </c>
      <c r="K12" s="9">
        <f t="shared" si="2"/>
        <v>92340702.027999982</v>
      </c>
      <c r="L12" s="9">
        <f t="shared" si="2"/>
        <v>106080485.97399999</v>
      </c>
      <c r="M12" s="9">
        <f t="shared" si="2"/>
        <v>125861841.43645701</v>
      </c>
      <c r="N12" s="9">
        <f t="shared" si="2"/>
        <v>151952624.40900001</v>
      </c>
    </row>
    <row r="13" spans="1:14" ht="20.25" customHeight="1" x14ac:dyDescent="0.25">
      <c r="A13" s="32" t="s">
        <v>18</v>
      </c>
      <c r="B13" s="33"/>
      <c r="C13" s="9">
        <f t="shared" ref="C13:D13" si="3">C12</f>
        <v>67885225</v>
      </c>
      <c r="D13" s="9">
        <f t="shared" si="3"/>
        <v>62159930.886</v>
      </c>
      <c r="E13" s="9">
        <f>E12</f>
        <v>48934489.133999988</v>
      </c>
      <c r="F13" s="9">
        <f>F12</f>
        <v>94886283</v>
      </c>
      <c r="G13" s="9">
        <f>G12</f>
        <v>86951909.794335335</v>
      </c>
      <c r="H13" s="9">
        <f>H12</f>
        <v>95298629.204999998</v>
      </c>
      <c r="I13" s="9">
        <f t="shared" ref="I13:N13" si="4">I12</f>
        <v>99333385.463</v>
      </c>
      <c r="J13" s="9">
        <f t="shared" si="4"/>
        <v>95764444.326000005</v>
      </c>
      <c r="K13" s="9">
        <f t="shared" si="4"/>
        <v>92340702.027999982</v>
      </c>
      <c r="L13" s="9">
        <f t="shared" si="4"/>
        <v>106080485.97399999</v>
      </c>
      <c r="M13" s="9">
        <f t="shared" si="4"/>
        <v>125861841.43645701</v>
      </c>
      <c r="N13" s="9">
        <f t="shared" si="4"/>
        <v>151952624.40900001</v>
      </c>
    </row>
    <row r="15" spans="1:14" x14ac:dyDescent="0.25">
      <c r="H15" s="12"/>
      <c r="J15" s="21"/>
      <c r="K15" s="21"/>
      <c r="L15" s="21"/>
      <c r="M15" s="21"/>
    </row>
    <row r="16" spans="1:14" x14ac:dyDescent="0.25">
      <c r="H16" s="12"/>
      <c r="J16" s="21"/>
      <c r="K16" s="21"/>
      <c r="L16" s="21"/>
      <c r="M16" s="21"/>
    </row>
    <row r="17" spans="8:13" x14ac:dyDescent="0.25">
      <c r="H17" s="12"/>
      <c r="I17" s="21"/>
      <c r="J17" s="21"/>
      <c r="K17" s="21"/>
      <c r="L17" s="21"/>
      <c r="M17" s="21"/>
    </row>
    <row r="18" spans="8:13" x14ac:dyDescent="0.25">
      <c r="H18" s="12"/>
      <c r="I18" s="24"/>
      <c r="J18" s="21"/>
      <c r="K18" s="21"/>
      <c r="L18" s="21"/>
      <c r="M18" s="21"/>
    </row>
    <row r="19" spans="8:13" x14ac:dyDescent="0.25">
      <c r="H19" s="12"/>
      <c r="J19" s="21"/>
      <c r="K19" s="21"/>
      <c r="L19" s="21"/>
      <c r="M19" s="21"/>
    </row>
    <row r="20" spans="8:13" x14ac:dyDescent="0.25">
      <c r="H20" s="12"/>
      <c r="I20" s="23"/>
      <c r="J20" s="21"/>
      <c r="K20" s="21"/>
      <c r="L20" s="21"/>
      <c r="M20" s="21"/>
    </row>
    <row r="21" spans="8:13" x14ac:dyDescent="0.25">
      <c r="J21" s="21"/>
      <c r="K21" s="21"/>
      <c r="L21" s="21"/>
      <c r="M21" s="21"/>
    </row>
    <row r="22" spans="8:13" x14ac:dyDescent="0.25">
      <c r="M22" s="21"/>
    </row>
    <row r="23" spans="8:13" x14ac:dyDescent="0.25">
      <c r="J23" s="21"/>
      <c r="K23" s="21"/>
      <c r="L23" s="21"/>
      <c r="M23" s="21"/>
    </row>
    <row r="24" spans="8:13" x14ac:dyDescent="0.25">
      <c r="J24" s="21"/>
      <c r="K24" s="21"/>
      <c r="L24" s="21"/>
      <c r="M24" s="21"/>
    </row>
    <row r="25" spans="8:13" x14ac:dyDescent="0.25">
      <c r="J25" s="21"/>
      <c r="K25" s="21"/>
      <c r="L25" s="21"/>
      <c r="M25" s="21"/>
    </row>
    <row r="26" spans="8:13" x14ac:dyDescent="0.25">
      <c r="J26" s="21"/>
      <c r="K26" s="21"/>
      <c r="L26" s="21"/>
      <c r="M26" s="21"/>
    </row>
    <row r="27" spans="8:13" x14ac:dyDescent="0.25">
      <c r="J27" s="21"/>
      <c r="K27" s="21"/>
      <c r="L27" s="21"/>
      <c r="M27" s="21"/>
    </row>
  </sheetData>
  <mergeCells count="5">
    <mergeCell ref="A2:N2"/>
    <mergeCell ref="A4:A12"/>
    <mergeCell ref="B4:N4"/>
    <mergeCell ref="B10:N10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D18" sqref="D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6" t="s">
        <v>21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22.5" customHeight="1" x14ac:dyDescent="0.25">
      <c r="A5" s="27"/>
      <c r="B5" s="6" t="s">
        <v>14</v>
      </c>
      <c r="C5" s="7">
        <v>41315455</v>
      </c>
      <c r="D5" s="7">
        <v>34150424</v>
      </c>
      <c r="E5" s="7">
        <v>40070062</v>
      </c>
      <c r="F5" s="7">
        <v>29295873</v>
      </c>
      <c r="G5" s="7">
        <v>28100125</v>
      </c>
      <c r="H5" s="7">
        <v>29534434</v>
      </c>
      <c r="I5" s="7">
        <v>31336422</v>
      </c>
      <c r="J5" s="7">
        <v>32272212</v>
      </c>
      <c r="K5" s="7">
        <v>32618201</v>
      </c>
      <c r="L5" s="7">
        <v>34709147</v>
      </c>
      <c r="M5" s="7">
        <v>34481397</v>
      </c>
      <c r="N5" s="7">
        <v>42419436</v>
      </c>
    </row>
    <row r="6" spans="1:14" ht="22.5" customHeight="1" x14ac:dyDescent="0.25">
      <c r="A6" s="27"/>
      <c r="B6" s="6" t="s">
        <v>15</v>
      </c>
      <c r="C6" s="7">
        <v>12828148</v>
      </c>
      <c r="D6" s="7">
        <v>10690322</v>
      </c>
      <c r="E6" s="7">
        <v>11708408</v>
      </c>
      <c r="F6" s="7">
        <v>9599386</v>
      </c>
      <c r="G6" s="7">
        <v>9194236</v>
      </c>
      <c r="H6" s="7">
        <v>9273091</v>
      </c>
      <c r="I6" s="7">
        <v>9354339</v>
      </c>
      <c r="J6" s="7">
        <v>9643491</v>
      </c>
      <c r="K6" s="7">
        <v>9318439</v>
      </c>
      <c r="L6" s="7">
        <v>10428861</v>
      </c>
      <c r="M6" s="7">
        <v>10569285</v>
      </c>
      <c r="N6" s="7">
        <v>12041172</v>
      </c>
    </row>
    <row r="7" spans="1:14" ht="22.5" customHeight="1" x14ac:dyDescent="0.25">
      <c r="A7" s="27"/>
      <c r="B7" s="6" t="s">
        <v>16</v>
      </c>
      <c r="C7" s="7">
        <v>16259248</v>
      </c>
      <c r="D7" s="7">
        <v>13285768</v>
      </c>
      <c r="E7" s="7">
        <v>14210720</v>
      </c>
      <c r="F7" s="7">
        <v>10571106</v>
      </c>
      <c r="G7" s="7">
        <v>8884886</v>
      </c>
      <c r="H7" s="7">
        <v>8301076</v>
      </c>
      <c r="I7" s="7">
        <v>8684207</v>
      </c>
      <c r="J7" s="7">
        <v>8295281</v>
      </c>
      <c r="K7" s="7">
        <v>8084542</v>
      </c>
      <c r="L7" s="7">
        <v>11105931</v>
      </c>
      <c r="M7" s="7">
        <v>12493700</v>
      </c>
      <c r="N7" s="7">
        <v>14722142</v>
      </c>
    </row>
    <row r="8" spans="1:14" ht="22.5" customHeight="1" x14ac:dyDescent="0.25">
      <c r="A8" s="27"/>
      <c r="B8" s="6" t="s">
        <v>17</v>
      </c>
      <c r="C8" s="7">
        <v>6406930</v>
      </c>
      <c r="D8" s="7">
        <v>5207350</v>
      </c>
      <c r="E8" s="7">
        <v>5160404</v>
      </c>
      <c r="F8" s="7">
        <v>4356150</v>
      </c>
      <c r="G8" s="7">
        <v>2777984</v>
      </c>
      <c r="H8" s="7">
        <v>2495452</v>
      </c>
      <c r="I8" s="7">
        <v>2248571</v>
      </c>
      <c r="J8" s="7">
        <v>2368203</v>
      </c>
      <c r="K8" s="7">
        <v>2773989</v>
      </c>
      <c r="L8" s="7">
        <v>4271606</v>
      </c>
      <c r="M8" s="7">
        <v>3134029</v>
      </c>
      <c r="N8" s="7">
        <v>4152932</v>
      </c>
    </row>
    <row r="9" spans="1:14" ht="22.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2.5" customHeight="1" x14ac:dyDescent="0.25">
      <c r="A10" s="27"/>
      <c r="B10" s="8"/>
      <c r="C10" s="7">
        <v>1972</v>
      </c>
      <c r="D10" s="7">
        <v>1702</v>
      </c>
      <c r="E10" s="7">
        <v>1598</v>
      </c>
      <c r="F10" s="7">
        <v>1883</v>
      </c>
      <c r="G10" s="7">
        <v>1661</v>
      </c>
      <c r="H10" s="7">
        <v>1679</v>
      </c>
      <c r="I10" s="7">
        <v>1268</v>
      </c>
      <c r="J10" s="7">
        <v>1544</v>
      </c>
      <c r="K10" s="7">
        <v>1628</v>
      </c>
      <c r="L10" s="7">
        <v>1882</v>
      </c>
      <c r="M10" s="7">
        <v>1907</v>
      </c>
      <c r="N10" s="7">
        <v>1960</v>
      </c>
    </row>
    <row r="11" spans="1:14" ht="22.5" customHeight="1" x14ac:dyDescent="0.25">
      <c r="A11" s="28"/>
      <c r="B11" s="10" t="s">
        <v>18</v>
      </c>
      <c r="C11" s="7">
        <f t="shared" ref="C11:H11" si="0">SUM(C5:C8,C10)</f>
        <v>76811753</v>
      </c>
      <c r="D11" s="7">
        <f t="shared" si="0"/>
        <v>63335566</v>
      </c>
      <c r="E11" s="7">
        <f t="shared" si="0"/>
        <v>71151192</v>
      </c>
      <c r="F11" s="7">
        <f t="shared" si="0"/>
        <v>53824398</v>
      </c>
      <c r="G11" s="7">
        <f t="shared" si="0"/>
        <v>48958892</v>
      </c>
      <c r="H11" s="7">
        <f t="shared" si="0"/>
        <v>49605732</v>
      </c>
      <c r="I11" s="7">
        <f>SUM(I5:I8,I10)</f>
        <v>51624807</v>
      </c>
      <c r="J11" s="7">
        <f>SUM(J5:J8,J10)</f>
        <v>52580731</v>
      </c>
      <c r="K11" s="7">
        <f t="shared" ref="K11:M11" si="1">SUM(K5:K8,K10)</f>
        <v>52796799</v>
      </c>
      <c r="L11" s="7">
        <f t="shared" si="1"/>
        <v>60517427</v>
      </c>
      <c r="M11" s="7">
        <f t="shared" si="1"/>
        <v>60680318</v>
      </c>
      <c r="N11" s="7">
        <f>SUM(N5:N8,N10)</f>
        <v>73337642</v>
      </c>
    </row>
    <row r="12" spans="1:14" ht="22.5" customHeight="1" x14ac:dyDescent="0.25">
      <c r="A12" s="32" t="s">
        <v>18</v>
      </c>
      <c r="B12" s="33"/>
      <c r="C12" s="9">
        <f t="shared" ref="C12:H12" si="2">C11</f>
        <v>76811753</v>
      </c>
      <c r="D12" s="9">
        <f t="shared" si="2"/>
        <v>63335566</v>
      </c>
      <c r="E12" s="9">
        <f t="shared" si="2"/>
        <v>71151192</v>
      </c>
      <c r="F12" s="9">
        <f t="shared" si="2"/>
        <v>53824398</v>
      </c>
      <c r="G12" s="9">
        <f t="shared" si="2"/>
        <v>48958892</v>
      </c>
      <c r="H12" s="9">
        <f t="shared" si="2"/>
        <v>49605732</v>
      </c>
      <c r="I12" s="9">
        <f>I11</f>
        <v>51624807</v>
      </c>
      <c r="J12" s="9">
        <f>J11</f>
        <v>52580731</v>
      </c>
      <c r="K12" s="9">
        <f t="shared" ref="K12:M12" si="3">K11</f>
        <v>52796799</v>
      </c>
      <c r="L12" s="9">
        <f t="shared" si="3"/>
        <v>60517427</v>
      </c>
      <c r="M12" s="9">
        <f t="shared" si="3"/>
        <v>60680318</v>
      </c>
      <c r="N12" s="9">
        <f>N11</f>
        <v>73337642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F15" sqref="F1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6" t="s">
        <v>21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22.5" customHeight="1" x14ac:dyDescent="0.25">
      <c r="A5" s="27"/>
      <c r="B5" s="6" t="s">
        <v>14</v>
      </c>
      <c r="C5" s="7">
        <v>43462417</v>
      </c>
      <c r="D5" s="7">
        <v>36261233</v>
      </c>
      <c r="E5" s="7">
        <v>35805564</v>
      </c>
      <c r="F5" s="7">
        <v>32731647</v>
      </c>
      <c r="G5" s="7">
        <v>31908854</v>
      </c>
      <c r="H5" s="7">
        <v>31675256</v>
      </c>
      <c r="I5" s="7">
        <v>33330423</v>
      </c>
      <c r="J5" s="7">
        <v>34259682</v>
      </c>
      <c r="K5" s="7">
        <v>32097852</v>
      </c>
      <c r="L5" s="7">
        <v>38668652</v>
      </c>
      <c r="M5" s="7">
        <v>39275029</v>
      </c>
      <c r="N5" s="7">
        <v>44597271</v>
      </c>
    </row>
    <row r="6" spans="1:14" ht="22.5" customHeight="1" x14ac:dyDescent="0.25">
      <c r="A6" s="27"/>
      <c r="B6" s="6" t="s">
        <v>15</v>
      </c>
      <c r="C6" s="7">
        <v>12333244</v>
      </c>
      <c r="D6" s="7">
        <v>10551761</v>
      </c>
      <c r="E6" s="7">
        <v>10755313</v>
      </c>
      <c r="F6" s="7">
        <v>9865583</v>
      </c>
      <c r="G6" s="7">
        <v>9527004</v>
      </c>
      <c r="H6" s="7">
        <v>9204470</v>
      </c>
      <c r="I6" s="7">
        <v>10037413</v>
      </c>
      <c r="J6" s="7">
        <v>9164203</v>
      </c>
      <c r="K6" s="7">
        <v>10170709</v>
      </c>
      <c r="L6" s="7">
        <v>10080319</v>
      </c>
      <c r="M6" s="7">
        <v>10692425</v>
      </c>
      <c r="N6" s="7">
        <v>11182513</v>
      </c>
    </row>
    <row r="7" spans="1:14" ht="22.5" customHeight="1" x14ac:dyDescent="0.25">
      <c r="A7" s="27"/>
      <c r="B7" s="6" t="s">
        <v>16</v>
      </c>
      <c r="C7" s="7">
        <v>15778198</v>
      </c>
      <c r="D7" s="7">
        <v>13322305</v>
      </c>
      <c r="E7" s="7">
        <v>12173611</v>
      </c>
      <c r="F7" s="7">
        <v>11737293</v>
      </c>
      <c r="G7" s="7">
        <v>8762226</v>
      </c>
      <c r="H7" s="7">
        <v>9613760</v>
      </c>
      <c r="I7" s="7">
        <v>8784503</v>
      </c>
      <c r="J7" s="7">
        <v>7913734</v>
      </c>
      <c r="K7" s="7">
        <v>8988837</v>
      </c>
      <c r="L7" s="7">
        <v>12991590</v>
      </c>
      <c r="M7" s="7">
        <v>14043359</v>
      </c>
      <c r="N7" s="7">
        <v>14804820</v>
      </c>
    </row>
    <row r="8" spans="1:14" ht="22.5" customHeight="1" x14ac:dyDescent="0.25">
      <c r="A8" s="27"/>
      <c r="B8" s="6" t="s">
        <v>17</v>
      </c>
      <c r="C8" s="7">
        <v>4245566</v>
      </c>
      <c r="D8" s="7">
        <v>4205924</v>
      </c>
      <c r="E8" s="7">
        <v>4038103</v>
      </c>
      <c r="F8" s="7">
        <v>3381807</v>
      </c>
      <c r="G8" s="7">
        <v>1653320</v>
      </c>
      <c r="H8" s="7">
        <v>1623232</v>
      </c>
      <c r="I8" s="7">
        <v>1980293</v>
      </c>
      <c r="J8" s="7">
        <v>1857615</v>
      </c>
      <c r="K8" s="7">
        <v>2208310</v>
      </c>
      <c r="L8" s="7">
        <v>2900762</v>
      </c>
      <c r="M8" s="7">
        <v>3360695</v>
      </c>
      <c r="N8" s="7">
        <v>3361854</v>
      </c>
    </row>
    <row r="9" spans="1:14" ht="22.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2.5" customHeight="1" x14ac:dyDescent="0.25">
      <c r="A10" s="27"/>
      <c r="B10" s="8"/>
      <c r="C10" s="7">
        <v>1930</v>
      </c>
      <c r="D10" s="7">
        <v>1973</v>
      </c>
      <c r="E10" s="7">
        <v>1808</v>
      </c>
      <c r="F10" s="7">
        <v>2379</v>
      </c>
      <c r="G10" s="7">
        <v>2087</v>
      </c>
      <c r="H10" s="7">
        <v>2132</v>
      </c>
      <c r="I10" s="7">
        <v>2153</v>
      </c>
      <c r="J10" s="7">
        <v>1839</v>
      </c>
      <c r="K10" s="7">
        <v>2050</v>
      </c>
      <c r="L10" s="7">
        <v>1829</v>
      </c>
      <c r="M10" s="7">
        <v>1720</v>
      </c>
      <c r="N10" s="7">
        <v>1876</v>
      </c>
    </row>
    <row r="11" spans="1:14" ht="22.5" customHeight="1" x14ac:dyDescent="0.25">
      <c r="A11" s="28"/>
      <c r="B11" s="10" t="s">
        <v>18</v>
      </c>
      <c r="C11" s="7">
        <f t="shared" ref="C11:H11" si="0">SUM(C5:C8,C10)</f>
        <v>75821355</v>
      </c>
      <c r="D11" s="7">
        <f t="shared" si="0"/>
        <v>64343196</v>
      </c>
      <c r="E11" s="7">
        <f t="shared" si="0"/>
        <v>62774399</v>
      </c>
      <c r="F11" s="7">
        <f t="shared" si="0"/>
        <v>57718709</v>
      </c>
      <c r="G11" s="7">
        <f t="shared" si="0"/>
        <v>51853491</v>
      </c>
      <c r="H11" s="7">
        <f t="shared" si="0"/>
        <v>52118850</v>
      </c>
      <c r="I11" s="7">
        <f>SUM(I5:I8,I10)</f>
        <v>54134785</v>
      </c>
      <c r="J11" s="7">
        <f>SUM(J5:J8,J10)</f>
        <v>53197073</v>
      </c>
      <c r="K11" s="7">
        <f t="shared" ref="K11:M11" si="1">SUM(K5:K8,K10)</f>
        <v>53467758</v>
      </c>
      <c r="L11" s="7">
        <f t="shared" si="1"/>
        <v>64643152</v>
      </c>
      <c r="M11" s="7">
        <f t="shared" si="1"/>
        <v>67373228</v>
      </c>
      <c r="N11" s="7">
        <f>SUM(N5:N8,N10)</f>
        <v>73948334</v>
      </c>
    </row>
    <row r="12" spans="1:14" ht="22.5" customHeight="1" x14ac:dyDescent="0.25">
      <c r="A12" s="32" t="s">
        <v>18</v>
      </c>
      <c r="B12" s="33"/>
      <c r="C12" s="9">
        <f t="shared" ref="C12:H12" si="2">C11</f>
        <v>75821355</v>
      </c>
      <c r="D12" s="9">
        <f t="shared" si="2"/>
        <v>64343196</v>
      </c>
      <c r="E12" s="9">
        <f t="shared" si="2"/>
        <v>62774399</v>
      </c>
      <c r="F12" s="9">
        <f t="shared" si="2"/>
        <v>57718709</v>
      </c>
      <c r="G12" s="9">
        <f t="shared" si="2"/>
        <v>51853491</v>
      </c>
      <c r="H12" s="9">
        <f t="shared" si="2"/>
        <v>52118850</v>
      </c>
      <c r="I12" s="9">
        <f>I11</f>
        <v>54134785</v>
      </c>
      <c r="J12" s="9">
        <f>J11</f>
        <v>53197073</v>
      </c>
      <c r="K12" s="9">
        <f t="shared" ref="K12:M12" si="3">K11</f>
        <v>53467758</v>
      </c>
      <c r="L12" s="9">
        <f t="shared" si="3"/>
        <v>64643152</v>
      </c>
      <c r="M12" s="9">
        <f t="shared" si="3"/>
        <v>67373228</v>
      </c>
      <c r="N12" s="9">
        <f>N11</f>
        <v>73948334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opLeftCell="E13" workbookViewId="0">
      <selection activeCell="L22" sqref="L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6" t="s">
        <v>21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22.5" customHeight="1" x14ac:dyDescent="0.25">
      <c r="A5" s="27"/>
      <c r="B5" s="6" t="s">
        <v>14</v>
      </c>
      <c r="C5" s="7">
        <v>44102525</v>
      </c>
      <c r="D5" s="7">
        <v>38858604</v>
      </c>
      <c r="E5" s="7">
        <v>38206286</v>
      </c>
      <c r="F5" s="7">
        <v>35313022</v>
      </c>
      <c r="G5" s="7">
        <v>33173328</v>
      </c>
      <c r="H5" s="7">
        <v>32179913</v>
      </c>
      <c r="I5" s="7">
        <v>33880413</v>
      </c>
      <c r="J5" s="7">
        <v>34435495</v>
      </c>
      <c r="K5" s="7">
        <v>32511579</v>
      </c>
      <c r="L5" s="7">
        <v>39459599</v>
      </c>
      <c r="M5" s="7">
        <v>41342887</v>
      </c>
      <c r="N5" s="7">
        <v>45193851</v>
      </c>
    </row>
    <row r="6" spans="1:14" ht="22.5" customHeight="1" x14ac:dyDescent="0.25">
      <c r="A6" s="27"/>
      <c r="B6" s="6" t="s">
        <v>15</v>
      </c>
      <c r="C6" s="7">
        <v>10222706</v>
      </c>
      <c r="D6" s="7">
        <v>9347394</v>
      </c>
      <c r="E6" s="7">
        <v>9964180</v>
      </c>
      <c r="F6" s="7">
        <v>9165050</v>
      </c>
      <c r="G6" s="7">
        <v>7819977</v>
      </c>
      <c r="H6" s="7">
        <v>8466340</v>
      </c>
      <c r="I6" s="7">
        <v>8821371</v>
      </c>
      <c r="J6" s="7">
        <v>8667567</v>
      </c>
      <c r="K6" s="7">
        <v>8751444</v>
      </c>
      <c r="L6" s="7">
        <v>9739155</v>
      </c>
      <c r="M6" s="7">
        <v>10416551</v>
      </c>
      <c r="N6" s="7">
        <v>11600158</v>
      </c>
    </row>
    <row r="7" spans="1:14" ht="22.5" customHeight="1" x14ac:dyDescent="0.25">
      <c r="A7" s="27"/>
      <c r="B7" s="6" t="s">
        <v>16</v>
      </c>
      <c r="C7" s="7">
        <v>15713194</v>
      </c>
      <c r="D7" s="7">
        <v>13157530</v>
      </c>
      <c r="E7" s="7">
        <v>12990538</v>
      </c>
      <c r="F7" s="7">
        <v>11441201</v>
      </c>
      <c r="G7" s="7">
        <v>8592184</v>
      </c>
      <c r="H7" s="7">
        <v>7586928</v>
      </c>
      <c r="I7" s="7">
        <v>8808887</v>
      </c>
      <c r="J7" s="7">
        <v>9200421</v>
      </c>
      <c r="K7" s="7">
        <v>8425838</v>
      </c>
      <c r="L7" s="7">
        <v>10762415</v>
      </c>
      <c r="M7" s="7">
        <v>12101990</v>
      </c>
      <c r="N7" s="7">
        <v>13112364</v>
      </c>
    </row>
    <row r="8" spans="1:14" ht="22.5" customHeight="1" x14ac:dyDescent="0.25">
      <c r="A8" s="27"/>
      <c r="B8" s="6" t="s">
        <v>17</v>
      </c>
      <c r="C8" s="7">
        <v>4168576</v>
      </c>
      <c r="D8" s="7">
        <v>3592278</v>
      </c>
      <c r="E8" s="7">
        <v>3413389</v>
      </c>
      <c r="F8" s="7">
        <v>3394513</v>
      </c>
      <c r="G8" s="7">
        <v>2042498</v>
      </c>
      <c r="H8" s="7">
        <v>1907625</v>
      </c>
      <c r="I8" s="7">
        <v>1741261</v>
      </c>
      <c r="J8" s="7">
        <v>1755789</v>
      </c>
      <c r="K8" s="7">
        <v>2050025</v>
      </c>
      <c r="L8" s="7">
        <v>2570898</v>
      </c>
      <c r="M8" s="7">
        <v>3291746</v>
      </c>
      <c r="N8" s="7">
        <v>3734898</v>
      </c>
    </row>
    <row r="9" spans="1:14" ht="22.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2.5" customHeight="1" x14ac:dyDescent="0.25">
      <c r="A10" s="27"/>
      <c r="B10" s="8"/>
      <c r="C10" s="7">
        <v>1848</v>
      </c>
      <c r="D10" s="7">
        <v>1844</v>
      </c>
      <c r="E10" s="7">
        <v>1589</v>
      </c>
      <c r="F10" s="7">
        <v>1740</v>
      </c>
      <c r="G10" s="7">
        <v>1850</v>
      </c>
      <c r="H10" s="7">
        <v>1551</v>
      </c>
      <c r="I10" s="7">
        <v>1408</v>
      </c>
      <c r="J10" s="7">
        <v>1291</v>
      </c>
      <c r="K10" s="7">
        <v>1483</v>
      </c>
      <c r="L10" s="7">
        <v>1400</v>
      </c>
      <c r="M10" s="7">
        <v>1930</v>
      </c>
      <c r="N10" s="7">
        <v>1513</v>
      </c>
    </row>
    <row r="11" spans="1:14" ht="22.5" customHeight="1" x14ac:dyDescent="0.25">
      <c r="A11" s="28"/>
      <c r="B11" s="10" t="s">
        <v>18</v>
      </c>
      <c r="C11" s="7">
        <f t="shared" ref="C11:H11" si="0">SUM(C5:C8,C10)</f>
        <v>74208849</v>
      </c>
      <c r="D11" s="7">
        <f t="shared" si="0"/>
        <v>64957650</v>
      </c>
      <c r="E11" s="7">
        <f t="shared" si="0"/>
        <v>64575982</v>
      </c>
      <c r="F11" s="7">
        <f t="shared" si="0"/>
        <v>59315526</v>
      </c>
      <c r="G11" s="7">
        <f t="shared" si="0"/>
        <v>51629837</v>
      </c>
      <c r="H11" s="7">
        <f t="shared" si="0"/>
        <v>50142357</v>
      </c>
      <c r="I11" s="7">
        <f>SUM(I5:I8,I10)</f>
        <v>53253340</v>
      </c>
      <c r="J11" s="7">
        <f>SUM(J5:J8,J10)</f>
        <v>54060563</v>
      </c>
      <c r="K11" s="7">
        <f t="shared" ref="K11:M11" si="1">SUM(K5:K8,K10)</f>
        <v>51740369</v>
      </c>
      <c r="L11" s="7">
        <f t="shared" si="1"/>
        <v>62533467</v>
      </c>
      <c r="M11" s="7">
        <f t="shared" si="1"/>
        <v>67155104</v>
      </c>
      <c r="N11" s="7">
        <f t="shared" ref="N11" si="2">SUM(N5:N8,N10)</f>
        <v>73642784</v>
      </c>
    </row>
    <row r="12" spans="1:14" ht="22.5" customHeight="1" x14ac:dyDescent="0.25">
      <c r="A12" s="32" t="s">
        <v>18</v>
      </c>
      <c r="B12" s="33"/>
      <c r="C12" s="9">
        <f t="shared" ref="C12:H12" si="3">C11</f>
        <v>74208849</v>
      </c>
      <c r="D12" s="9">
        <f t="shared" si="3"/>
        <v>64957650</v>
      </c>
      <c r="E12" s="9">
        <f t="shared" si="3"/>
        <v>64575982</v>
      </c>
      <c r="F12" s="9">
        <f t="shared" si="3"/>
        <v>59315526</v>
      </c>
      <c r="G12" s="9">
        <f t="shared" si="3"/>
        <v>51629837</v>
      </c>
      <c r="H12" s="9">
        <f t="shared" si="3"/>
        <v>50142357</v>
      </c>
      <c r="I12" s="9">
        <f>I11</f>
        <v>53253340</v>
      </c>
      <c r="J12" s="9">
        <f>J11</f>
        <v>54060563</v>
      </c>
      <c r="K12" s="9">
        <f t="shared" ref="K12:M12" si="4">K11</f>
        <v>51740369</v>
      </c>
      <c r="L12" s="9">
        <f t="shared" si="4"/>
        <v>62533467</v>
      </c>
      <c r="M12" s="9">
        <f t="shared" si="4"/>
        <v>67155104</v>
      </c>
      <c r="N12" s="9">
        <f t="shared" ref="N12" si="5">N11</f>
        <v>73642784</v>
      </c>
    </row>
    <row r="15" spans="1:14" ht="22.5" customHeight="1" x14ac:dyDescent="0.25">
      <c r="M15" s="1">
        <v>1000</v>
      </c>
    </row>
    <row r="16" spans="1:14" ht="22.5" customHeight="1" x14ac:dyDescent="0.25">
      <c r="K16" s="1" t="s">
        <v>28</v>
      </c>
      <c r="L16" s="1">
        <v>13211237</v>
      </c>
    </row>
    <row r="17" spans="11:15" ht="22.5" customHeight="1" x14ac:dyDescent="0.25">
      <c r="K17" s="1" t="s">
        <v>29</v>
      </c>
      <c r="L17" s="1">
        <v>24774564</v>
      </c>
    </row>
    <row r="18" spans="11:15" ht="22.5" customHeight="1" x14ac:dyDescent="0.25">
      <c r="K18" s="1" t="s">
        <v>30</v>
      </c>
      <c r="L18" s="1">
        <v>9029637</v>
      </c>
    </row>
    <row r="19" spans="11:15" ht="22.5" customHeight="1" x14ac:dyDescent="0.25">
      <c r="K19" s="1" t="s">
        <v>31</v>
      </c>
      <c r="L19" s="1">
        <v>857918</v>
      </c>
    </row>
    <row r="20" spans="11:15" ht="22.5" customHeight="1" x14ac:dyDescent="0.25">
      <c r="N20" s="1" t="s">
        <v>37</v>
      </c>
      <c r="O20" s="1">
        <f>L16+L17+L22</f>
        <v>38131056</v>
      </c>
    </row>
    <row r="21" spans="11:15" ht="22.5" customHeight="1" x14ac:dyDescent="0.25">
      <c r="N21" s="1" t="s">
        <v>30</v>
      </c>
      <c r="O21" s="1">
        <f>L18</f>
        <v>9029637</v>
      </c>
    </row>
    <row r="22" spans="11:15" ht="22.5" customHeight="1" x14ac:dyDescent="0.25">
      <c r="K22" s="1" t="s">
        <v>32</v>
      </c>
      <c r="L22" s="1">
        <v>145255</v>
      </c>
      <c r="N22" s="1" t="s">
        <v>31</v>
      </c>
      <c r="O22" s="1">
        <f>L19+L25</f>
        <v>3935191</v>
      </c>
    </row>
    <row r="23" spans="11:15" ht="22.5" customHeight="1" x14ac:dyDescent="0.25">
      <c r="K23" s="1" t="s">
        <v>33</v>
      </c>
      <c r="L23" s="1">
        <v>4478301</v>
      </c>
      <c r="N23" s="1" t="s">
        <v>38</v>
      </c>
      <c r="O23" s="1">
        <f>L26</f>
        <v>2475464</v>
      </c>
    </row>
    <row r="24" spans="11:15" ht="22.5" customHeight="1" x14ac:dyDescent="0.25">
      <c r="K24" s="1" t="s">
        <v>34</v>
      </c>
      <c r="L24" s="1">
        <v>295467</v>
      </c>
      <c r="N24" s="1" t="s">
        <v>39</v>
      </c>
      <c r="O24" s="1">
        <f>L27</f>
        <v>1760</v>
      </c>
    </row>
    <row r="25" spans="11:15" ht="22.5" customHeight="1" x14ac:dyDescent="0.25">
      <c r="K25" s="1" t="s">
        <v>33</v>
      </c>
      <c r="L25" s="1">
        <v>3077273</v>
      </c>
    </row>
    <row r="26" spans="11:15" ht="22.5" customHeight="1" x14ac:dyDescent="0.25">
      <c r="K26" s="1" t="s">
        <v>34</v>
      </c>
      <c r="L26" s="1">
        <v>2475464</v>
      </c>
    </row>
    <row r="27" spans="11:15" ht="22.5" customHeight="1" x14ac:dyDescent="0.25">
      <c r="K27" s="1" t="s">
        <v>35</v>
      </c>
      <c r="L27" s="1">
        <v>1760</v>
      </c>
    </row>
    <row r="28" spans="11:15" ht="22.5" customHeight="1" x14ac:dyDescent="0.25">
      <c r="K28" s="1" t="s">
        <v>36</v>
      </c>
      <c r="L28" s="1">
        <v>4045</v>
      </c>
    </row>
  </sheetData>
  <mergeCells count="5">
    <mergeCell ref="A2:N2"/>
    <mergeCell ref="A4:A11"/>
    <mergeCell ref="B4:N4"/>
    <mergeCell ref="A12:B12"/>
    <mergeCell ref="B9:N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zoomScale="70" zoomScaleNormal="70" workbookViewId="0">
      <selection activeCell="C6" sqref="C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22.14062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6" t="s">
        <v>27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22.5" customHeight="1" x14ac:dyDescent="0.25">
      <c r="A5" s="27"/>
      <c r="B5" s="6" t="s">
        <v>14</v>
      </c>
      <c r="C5" s="7">
        <v>51438783</v>
      </c>
      <c r="D5" s="7">
        <v>42098946</v>
      </c>
      <c r="E5" s="7">
        <v>46217189.000000007</v>
      </c>
      <c r="F5" s="7">
        <v>38264762.999999993</v>
      </c>
      <c r="G5" s="7">
        <v>36047260</v>
      </c>
      <c r="H5" s="7">
        <v>35497142</v>
      </c>
      <c r="I5" s="7">
        <v>36504864</v>
      </c>
      <c r="J5" s="7">
        <v>37423381</v>
      </c>
      <c r="K5" s="7">
        <v>36079434</v>
      </c>
      <c r="L5" s="7">
        <v>42925501</v>
      </c>
      <c r="M5" s="7">
        <v>48538485</v>
      </c>
      <c r="N5" s="7">
        <v>52940261</v>
      </c>
    </row>
    <row r="6" spans="1:14" ht="22.5" customHeight="1" x14ac:dyDescent="0.25">
      <c r="A6" s="27"/>
      <c r="B6" s="6" t="s">
        <v>15</v>
      </c>
      <c r="C6" s="7">
        <v>13162781</v>
      </c>
      <c r="D6" s="7">
        <v>10375821</v>
      </c>
      <c r="E6" s="7">
        <v>11034828</v>
      </c>
      <c r="F6" s="7">
        <v>9029637</v>
      </c>
      <c r="G6" s="7">
        <v>8618993</v>
      </c>
      <c r="H6" s="7">
        <v>8338669</v>
      </c>
      <c r="I6" s="7">
        <v>7612232</v>
      </c>
      <c r="J6" s="7">
        <v>7322628</v>
      </c>
      <c r="K6" s="7">
        <v>6916329</v>
      </c>
      <c r="L6" s="7">
        <v>7558923</v>
      </c>
      <c r="M6" s="7">
        <v>8586653</v>
      </c>
      <c r="N6" s="7">
        <v>9354963</v>
      </c>
    </row>
    <row r="7" spans="1:14" ht="22.5" customHeight="1" x14ac:dyDescent="0.25">
      <c r="A7" s="27"/>
      <c r="B7" s="6" t="s">
        <v>16</v>
      </c>
      <c r="C7" s="7">
        <v>15268150</v>
      </c>
      <c r="D7" s="7">
        <v>12597970</v>
      </c>
      <c r="E7" s="7">
        <v>12147418</v>
      </c>
      <c r="F7" s="7">
        <v>9301734</v>
      </c>
      <c r="G7" s="7">
        <v>7965130</v>
      </c>
      <c r="H7" s="7">
        <v>7640580</v>
      </c>
      <c r="I7" s="7">
        <v>7628746</v>
      </c>
      <c r="J7" s="7">
        <v>7463853</v>
      </c>
      <c r="K7" s="7">
        <v>7205901</v>
      </c>
      <c r="L7" s="7">
        <v>10357267</v>
      </c>
      <c r="M7" s="7">
        <v>11901336</v>
      </c>
      <c r="N7" s="7">
        <v>12076366</v>
      </c>
    </row>
    <row r="8" spans="1:14" ht="22.5" customHeight="1" x14ac:dyDescent="0.25">
      <c r="A8" s="27"/>
      <c r="B8" s="6" t="s">
        <v>17</v>
      </c>
      <c r="C8" s="7">
        <v>4173375</v>
      </c>
      <c r="D8" s="7">
        <v>3516437</v>
      </c>
      <c r="E8" s="7">
        <v>3541407</v>
      </c>
      <c r="F8" s="7">
        <v>2770931</v>
      </c>
      <c r="G8" s="7">
        <v>1831897</v>
      </c>
      <c r="H8" s="7">
        <v>1776112</v>
      </c>
      <c r="I8" s="7">
        <v>1753344</v>
      </c>
      <c r="J8" s="7">
        <v>1806513</v>
      </c>
      <c r="K8" s="7">
        <v>1943733</v>
      </c>
      <c r="L8" s="7">
        <v>2655154</v>
      </c>
      <c r="M8" s="7">
        <v>3456538</v>
      </c>
      <c r="N8" s="7">
        <v>3487849</v>
      </c>
    </row>
    <row r="9" spans="1:14" ht="22.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2.5" customHeight="1" x14ac:dyDescent="0.25">
      <c r="A10" s="27"/>
      <c r="B10" s="8"/>
      <c r="C10" s="7">
        <v>1711</v>
      </c>
      <c r="D10" s="7">
        <v>1846</v>
      </c>
      <c r="E10" s="7">
        <v>1638</v>
      </c>
      <c r="F10" s="7">
        <v>1760</v>
      </c>
      <c r="G10" s="7">
        <v>1612</v>
      </c>
      <c r="H10" s="7">
        <v>1657</v>
      </c>
      <c r="I10" s="7">
        <v>1264</v>
      </c>
      <c r="J10" s="7">
        <v>1490</v>
      </c>
      <c r="K10" s="7">
        <v>1404</v>
      </c>
      <c r="L10" s="7">
        <v>1752</v>
      </c>
      <c r="M10" s="7">
        <v>1550</v>
      </c>
      <c r="N10" s="7">
        <v>180</v>
      </c>
    </row>
    <row r="11" spans="1:14" ht="22.5" customHeight="1" x14ac:dyDescent="0.25">
      <c r="A11" s="28"/>
      <c r="B11" s="10" t="s">
        <v>18</v>
      </c>
      <c r="C11" s="7">
        <f t="shared" ref="C11" si="0">SUM(C5:C8,C10)</f>
        <v>84044800</v>
      </c>
      <c r="D11" s="7">
        <f t="shared" ref="D11:H11" si="1">SUM(D5:D8,D10)</f>
        <v>68591020</v>
      </c>
      <c r="E11" s="7">
        <f t="shared" si="1"/>
        <v>72942480</v>
      </c>
      <c r="F11" s="7">
        <f t="shared" si="1"/>
        <v>59368824.999999993</v>
      </c>
      <c r="G11" s="7">
        <f t="shared" si="1"/>
        <v>54464892</v>
      </c>
      <c r="H11" s="7">
        <f t="shared" si="1"/>
        <v>53254160</v>
      </c>
      <c r="I11" s="7">
        <f>SUM(I5:I8,I10)</f>
        <v>53500450</v>
      </c>
      <c r="J11" s="7">
        <f>SUM(J5:J8,J10)</f>
        <v>54017865</v>
      </c>
      <c r="K11" s="7">
        <f t="shared" ref="K11:N11" si="2">SUM(K5:K8,K10)</f>
        <v>52146801</v>
      </c>
      <c r="L11" s="7">
        <f t="shared" si="2"/>
        <v>63498597</v>
      </c>
      <c r="M11" s="7">
        <f t="shared" si="2"/>
        <v>72484562</v>
      </c>
      <c r="N11" s="7">
        <f t="shared" si="2"/>
        <v>77859619</v>
      </c>
    </row>
    <row r="12" spans="1:14" ht="22.5" customHeight="1" x14ac:dyDescent="0.25">
      <c r="A12" s="32" t="s">
        <v>18</v>
      </c>
      <c r="B12" s="33"/>
      <c r="C12" s="9">
        <f t="shared" ref="C12:H12" si="3">C11</f>
        <v>84044800</v>
      </c>
      <c r="D12" s="9">
        <f t="shared" si="3"/>
        <v>68591020</v>
      </c>
      <c r="E12" s="9">
        <f t="shared" si="3"/>
        <v>72942480</v>
      </c>
      <c r="F12" s="9">
        <f t="shared" si="3"/>
        <v>59368824.999999993</v>
      </c>
      <c r="G12" s="9">
        <f t="shared" si="3"/>
        <v>54464892</v>
      </c>
      <c r="H12" s="9">
        <f t="shared" si="3"/>
        <v>53254160</v>
      </c>
      <c r="I12" s="9">
        <f>I11</f>
        <v>53500450</v>
      </c>
      <c r="J12" s="9">
        <f>J11</f>
        <v>54017865</v>
      </c>
      <c r="K12" s="9">
        <f t="shared" ref="K12:N12" si="4">K11</f>
        <v>52146801</v>
      </c>
      <c r="L12" s="9">
        <f t="shared" si="4"/>
        <v>63498597</v>
      </c>
      <c r="M12" s="9">
        <f t="shared" si="4"/>
        <v>72484562</v>
      </c>
      <c r="N12" s="9">
        <f t="shared" si="4"/>
        <v>77859619</v>
      </c>
    </row>
    <row r="14" spans="1:14" ht="22.5" customHeight="1" x14ac:dyDescent="0.25">
      <c r="C14" s="11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topLeftCell="C1" zoomScale="85" zoomScaleNormal="85" workbookViewId="0">
      <selection activeCell="E15" sqref="E15"/>
    </sheetView>
  </sheetViews>
  <sheetFormatPr defaultRowHeight="15" x14ac:dyDescent="0.25"/>
  <cols>
    <col min="1" max="1" width="17.140625" customWidth="1"/>
    <col min="2" max="2" width="15.28515625" customWidth="1"/>
    <col min="3" max="3" width="24" customWidth="1"/>
    <col min="4" max="4" width="20.5703125" customWidth="1"/>
    <col min="5" max="5" width="22.85546875" customWidth="1"/>
    <col min="6" max="6" width="19.5703125" customWidth="1"/>
    <col min="7" max="7" width="16.140625" customWidth="1"/>
    <col min="8" max="8" width="18.7109375" customWidth="1"/>
    <col min="9" max="9" width="16.42578125" customWidth="1"/>
    <col min="10" max="11" width="15.28515625" customWidth="1"/>
    <col min="12" max="12" width="21.140625" customWidth="1"/>
    <col min="13" max="13" width="16.140625" customWidth="1"/>
    <col min="14" max="14" width="17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6" t="s">
        <v>27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x14ac:dyDescent="0.25">
      <c r="A5" s="27"/>
      <c r="B5" s="6" t="s">
        <v>14</v>
      </c>
      <c r="C5" s="7">
        <v>52876445</v>
      </c>
      <c r="D5" s="7">
        <v>43500804</v>
      </c>
      <c r="E5" s="7">
        <v>40482526</v>
      </c>
      <c r="F5" s="7">
        <v>37573657</v>
      </c>
      <c r="G5" s="7">
        <f>121838+24913527+11380659</f>
        <v>36416024</v>
      </c>
      <c r="H5" s="7">
        <v>34602402</v>
      </c>
      <c r="I5" s="7">
        <v>35874174</v>
      </c>
      <c r="J5" s="7">
        <v>35354902</v>
      </c>
      <c r="K5" s="7">
        <f>23134972+11123082</f>
        <v>34258054</v>
      </c>
      <c r="L5" s="7">
        <f>26661746+13099093</f>
        <v>39760839</v>
      </c>
      <c r="M5" s="7">
        <f>29515261+13461642</f>
        <v>42976903</v>
      </c>
      <c r="N5" s="7">
        <f>31441263+14758412</f>
        <v>46199675</v>
      </c>
    </row>
    <row r="6" spans="1:14" x14ac:dyDescent="0.25">
      <c r="A6" s="27"/>
      <c r="B6" s="6" t="s">
        <v>15</v>
      </c>
      <c r="C6" s="7">
        <v>9223520</v>
      </c>
      <c r="D6" s="7">
        <v>8174129</v>
      </c>
      <c r="E6" s="7">
        <v>7978931</v>
      </c>
      <c r="F6" s="7">
        <v>7172883</v>
      </c>
      <c r="G6" s="13">
        <v>7093051</v>
      </c>
      <c r="H6" s="13">
        <v>7253660</v>
      </c>
      <c r="I6" s="7">
        <v>7125258</v>
      </c>
      <c r="J6" s="7">
        <v>7576128</v>
      </c>
      <c r="K6" s="7">
        <v>7437992</v>
      </c>
      <c r="L6" s="7">
        <v>8598672</v>
      </c>
      <c r="M6" s="7">
        <v>8913709</v>
      </c>
      <c r="N6" s="7">
        <v>9619542</v>
      </c>
    </row>
    <row r="7" spans="1:14" x14ac:dyDescent="0.25">
      <c r="A7" s="27"/>
      <c r="B7" s="6" t="s">
        <v>16</v>
      </c>
      <c r="C7" s="7">
        <f>12637001+32837</f>
        <v>12669838</v>
      </c>
      <c r="D7" s="7">
        <f>10815340+21423</f>
        <v>10836763</v>
      </c>
      <c r="E7" s="7">
        <f>8751607+25776</f>
        <v>8777383</v>
      </c>
      <c r="F7" s="7">
        <f>8498045+12642</f>
        <v>8510687</v>
      </c>
      <c r="G7" s="13">
        <f>7009900+14409</f>
        <v>7024309</v>
      </c>
      <c r="H7" s="7">
        <v>7034023</v>
      </c>
      <c r="I7" s="7">
        <f>5930155+13626</f>
        <v>5943781</v>
      </c>
      <c r="J7" s="7">
        <f>7034842+21684</f>
        <v>7056526</v>
      </c>
      <c r="K7" s="7">
        <f>6620926+18217</f>
        <v>6639143</v>
      </c>
      <c r="L7" s="7">
        <f>8099575</f>
        <v>8099575</v>
      </c>
      <c r="M7" s="7">
        <f>9972841+33559</f>
        <v>10006400</v>
      </c>
      <c r="N7" s="7">
        <f>10319298+28813</f>
        <v>10348111</v>
      </c>
    </row>
    <row r="8" spans="1:14" x14ac:dyDescent="0.25">
      <c r="A8" s="27"/>
      <c r="B8" s="6" t="s">
        <v>17</v>
      </c>
      <c r="C8" s="7">
        <v>3515832</v>
      </c>
      <c r="D8" s="7">
        <v>4037766</v>
      </c>
      <c r="E8" s="7">
        <v>3200748</v>
      </c>
      <c r="F8" s="7">
        <v>2469510</v>
      </c>
      <c r="G8" s="13">
        <v>2275986</v>
      </c>
      <c r="H8" s="7">
        <v>2062269</v>
      </c>
      <c r="I8" s="7">
        <v>1419168</v>
      </c>
      <c r="J8" s="7">
        <v>1528212</v>
      </c>
      <c r="K8" s="7">
        <v>1491802</v>
      </c>
      <c r="L8" s="7">
        <f>2657397</f>
        <v>2657397</v>
      </c>
      <c r="M8" s="7">
        <v>2880118</v>
      </c>
      <c r="N8" s="7">
        <v>2833463</v>
      </c>
    </row>
    <row r="9" spans="1:14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x14ac:dyDescent="0.25">
      <c r="A10" s="27"/>
      <c r="B10" s="8"/>
      <c r="C10" s="7">
        <v>3355</v>
      </c>
      <c r="D10" s="7">
        <v>1449</v>
      </c>
      <c r="E10" s="7">
        <v>1657</v>
      </c>
      <c r="F10" s="7">
        <v>1552</v>
      </c>
      <c r="G10" s="13">
        <v>1702</v>
      </c>
      <c r="H10" s="7">
        <v>1715</v>
      </c>
      <c r="I10" s="7">
        <v>1683</v>
      </c>
      <c r="J10" s="7">
        <v>1450</v>
      </c>
      <c r="K10" s="7">
        <v>1463</v>
      </c>
      <c r="L10" s="7">
        <v>1871</v>
      </c>
      <c r="M10" s="7">
        <v>1660</v>
      </c>
      <c r="N10" s="7">
        <v>1601</v>
      </c>
    </row>
    <row r="11" spans="1:14" x14ac:dyDescent="0.25">
      <c r="A11" s="28"/>
      <c r="B11" s="10" t="s">
        <v>18</v>
      </c>
      <c r="C11" s="7">
        <f t="shared" ref="C11" si="0">SUM(C5:C8,C10)</f>
        <v>78288990</v>
      </c>
      <c r="D11" s="7">
        <f t="shared" ref="D11:H11" si="1">SUM(D5:D8,D10)</f>
        <v>66550911</v>
      </c>
      <c r="E11" s="7">
        <f t="shared" si="1"/>
        <v>60441245</v>
      </c>
      <c r="F11" s="7">
        <f t="shared" si="1"/>
        <v>55728289</v>
      </c>
      <c r="G11" s="7">
        <f>SUM(G5:G8,G10)</f>
        <v>52811072</v>
      </c>
      <c r="H11" s="7">
        <f t="shared" si="1"/>
        <v>50954069</v>
      </c>
      <c r="I11" s="7">
        <f t="shared" ref="I11:J11" si="2">SUM(I5:I8,I10)</f>
        <v>50364064</v>
      </c>
      <c r="J11" s="7">
        <f t="shared" si="2"/>
        <v>51517218</v>
      </c>
      <c r="K11" s="7">
        <f t="shared" ref="K11" si="3">SUM(K5:K8,K10)</f>
        <v>49828454</v>
      </c>
      <c r="L11" s="7">
        <f t="shared" ref="L11:N11" si="4">SUM(L5:L8,L10)</f>
        <v>59118354</v>
      </c>
      <c r="M11" s="7">
        <f t="shared" si="4"/>
        <v>64778790</v>
      </c>
      <c r="N11" s="7">
        <f t="shared" si="4"/>
        <v>69002392</v>
      </c>
    </row>
    <row r="12" spans="1:14" x14ac:dyDescent="0.25">
      <c r="A12" s="32" t="s">
        <v>18</v>
      </c>
      <c r="B12" s="33"/>
      <c r="C12" s="9">
        <f t="shared" ref="C12:H12" si="5">C11</f>
        <v>78288990</v>
      </c>
      <c r="D12" s="9">
        <f t="shared" si="5"/>
        <v>66550911</v>
      </c>
      <c r="E12" s="9">
        <f t="shared" si="5"/>
        <v>60441245</v>
      </c>
      <c r="F12" s="9">
        <f t="shared" si="5"/>
        <v>55728289</v>
      </c>
      <c r="G12" s="9">
        <f>G11</f>
        <v>52811072</v>
      </c>
      <c r="H12" s="9">
        <f t="shared" si="5"/>
        <v>50954069</v>
      </c>
      <c r="I12" s="9">
        <f t="shared" ref="I12:J12" si="6">I11</f>
        <v>50364064</v>
      </c>
      <c r="J12" s="9">
        <f t="shared" si="6"/>
        <v>51517218</v>
      </c>
      <c r="K12" s="9">
        <f t="shared" ref="K12" si="7">K11</f>
        <v>49828454</v>
      </c>
      <c r="L12" s="9">
        <f t="shared" ref="L12:N12" si="8">L11</f>
        <v>59118354</v>
      </c>
      <c r="M12" s="9">
        <f>M11</f>
        <v>64778790</v>
      </c>
      <c r="N12" s="9">
        <f t="shared" si="8"/>
        <v>69002392</v>
      </c>
    </row>
    <row r="14" spans="1:14" x14ac:dyDescent="0.25">
      <c r="H14" s="12"/>
    </row>
    <row r="15" spans="1:14" x14ac:dyDescent="0.25">
      <c r="H15" s="12"/>
    </row>
    <row r="16" spans="1:14" x14ac:dyDescent="0.25">
      <c r="H16" s="12"/>
    </row>
    <row r="17" spans="8:8" x14ac:dyDescent="0.25">
      <c r="H17" s="12"/>
    </row>
    <row r="18" spans="8:8" x14ac:dyDescent="0.25">
      <c r="H18" s="12"/>
    </row>
    <row r="19" spans="8:8" x14ac:dyDescent="0.25">
      <c r="H19" s="12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zoomScale="85" zoomScaleNormal="85" workbookViewId="0">
      <selection activeCell="E15" sqref="E15"/>
    </sheetView>
  </sheetViews>
  <sheetFormatPr defaultRowHeight="15" x14ac:dyDescent="0.25"/>
  <cols>
    <col min="1" max="1" width="17.140625" customWidth="1"/>
    <col min="2" max="2" width="15.28515625" customWidth="1"/>
    <col min="3" max="3" width="24" customWidth="1"/>
    <col min="4" max="4" width="20.5703125" customWidth="1"/>
    <col min="5" max="5" width="22.85546875" customWidth="1"/>
    <col min="6" max="6" width="19.5703125" customWidth="1"/>
    <col min="7" max="7" width="16.140625" customWidth="1"/>
    <col min="8" max="8" width="18.7109375" customWidth="1"/>
    <col min="9" max="9" width="16.42578125" customWidth="1"/>
    <col min="10" max="11" width="15.28515625" customWidth="1"/>
    <col min="12" max="12" width="21.140625" customWidth="1"/>
    <col min="13" max="13" width="16.140625" customWidth="1"/>
    <col min="14" max="14" width="17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5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6" t="s">
        <v>27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x14ac:dyDescent="0.25">
      <c r="A5" s="27"/>
      <c r="B5" s="6" t="s">
        <v>14</v>
      </c>
      <c r="C5" s="7">
        <v>48672338</v>
      </c>
      <c r="D5" s="7">
        <v>49361519</v>
      </c>
      <c r="E5" s="7">
        <v>49823433</v>
      </c>
      <c r="F5" s="7">
        <v>36831904</v>
      </c>
      <c r="G5" s="7">
        <v>35494141</v>
      </c>
      <c r="H5" s="14">
        <v>35501220</v>
      </c>
      <c r="I5" s="14">
        <v>36294207</v>
      </c>
      <c r="J5" s="14">
        <v>34166328</v>
      </c>
      <c r="K5" s="14">
        <v>32373117</v>
      </c>
      <c r="L5" s="14">
        <v>36007694</v>
      </c>
      <c r="M5" s="14">
        <v>40268155</v>
      </c>
      <c r="N5" s="14">
        <v>48072222</v>
      </c>
    </row>
    <row r="6" spans="1:14" x14ac:dyDescent="0.25">
      <c r="A6" s="27"/>
      <c r="B6" s="6" t="s">
        <v>15</v>
      </c>
      <c r="C6" s="7">
        <v>9408401</v>
      </c>
      <c r="D6" s="7">
        <v>10004690</v>
      </c>
      <c r="E6" s="7">
        <v>9730424</v>
      </c>
      <c r="F6" s="7">
        <v>7068273</v>
      </c>
      <c r="G6" s="13">
        <v>6690016</v>
      </c>
      <c r="H6" s="14">
        <v>6701430</v>
      </c>
      <c r="I6" s="14">
        <v>7046579</v>
      </c>
      <c r="J6" s="14">
        <v>7216076</v>
      </c>
      <c r="K6" s="14">
        <v>6547483</v>
      </c>
      <c r="L6" s="14">
        <v>7799795</v>
      </c>
      <c r="M6" s="14">
        <v>8763849</v>
      </c>
      <c r="N6" s="14">
        <v>10819148</v>
      </c>
    </row>
    <row r="7" spans="1:14" x14ac:dyDescent="0.25">
      <c r="A7" s="27"/>
      <c r="B7" s="6" t="s">
        <v>16</v>
      </c>
      <c r="C7" s="7">
        <v>11705773</v>
      </c>
      <c r="D7" s="7">
        <v>11170071</v>
      </c>
      <c r="E7" s="7">
        <v>10628163</v>
      </c>
      <c r="F7" s="7">
        <v>7544252</v>
      </c>
      <c r="G7" s="13">
        <v>5575427</v>
      </c>
      <c r="H7" s="14">
        <v>5211890</v>
      </c>
      <c r="I7" s="14">
        <v>5903367</v>
      </c>
      <c r="J7" s="14">
        <v>5698928</v>
      </c>
      <c r="K7" s="14">
        <v>6224577</v>
      </c>
      <c r="L7" s="14">
        <v>7135650</v>
      </c>
      <c r="M7" s="14">
        <v>9464627</v>
      </c>
      <c r="N7" s="14">
        <v>12566270</v>
      </c>
    </row>
    <row r="8" spans="1:14" x14ac:dyDescent="0.25">
      <c r="A8" s="27"/>
      <c r="B8" s="6" t="s">
        <v>17</v>
      </c>
      <c r="C8" s="7">
        <v>3247036</v>
      </c>
      <c r="D8" s="7">
        <v>3477025</v>
      </c>
      <c r="E8" s="7">
        <v>3399968</v>
      </c>
      <c r="F8" s="7">
        <v>2268680</v>
      </c>
      <c r="G8" s="13">
        <v>2098738</v>
      </c>
      <c r="H8" s="14">
        <v>1397600</v>
      </c>
      <c r="I8" s="14">
        <v>1565944</v>
      </c>
      <c r="J8" s="14">
        <v>1777097</v>
      </c>
      <c r="K8" s="14">
        <v>1480897</v>
      </c>
      <c r="L8" s="14">
        <v>2054352</v>
      </c>
      <c r="M8" s="14">
        <v>2528008</v>
      </c>
      <c r="N8" s="14">
        <v>2935840</v>
      </c>
    </row>
    <row r="9" spans="1:14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x14ac:dyDescent="0.25">
      <c r="A10" s="27"/>
      <c r="B10" s="8"/>
      <c r="C10" s="7">
        <v>2256</v>
      </c>
      <c r="D10" s="7">
        <v>1801</v>
      </c>
      <c r="E10" s="7">
        <v>1952</v>
      </c>
      <c r="F10" s="7">
        <v>1578</v>
      </c>
      <c r="G10" s="13">
        <v>2031</v>
      </c>
      <c r="H10" s="13">
        <v>1465</v>
      </c>
      <c r="I10" s="13">
        <v>1732</v>
      </c>
      <c r="J10" s="13">
        <v>1224</v>
      </c>
      <c r="K10" s="13">
        <v>1197</v>
      </c>
      <c r="L10" s="13">
        <v>1793</v>
      </c>
      <c r="M10" s="13">
        <v>1485</v>
      </c>
      <c r="N10" s="13">
        <v>1597</v>
      </c>
    </row>
    <row r="11" spans="1:14" x14ac:dyDescent="0.25">
      <c r="A11" s="28"/>
      <c r="B11" s="10" t="s">
        <v>18</v>
      </c>
      <c r="C11" s="7">
        <f t="shared" ref="C11:G11" si="0">C10+C8+C7+C6+C5</f>
        <v>73035804</v>
      </c>
      <c r="D11" s="7">
        <f t="shared" si="0"/>
        <v>74015106</v>
      </c>
      <c r="E11" s="7">
        <f t="shared" si="0"/>
        <v>73583940</v>
      </c>
      <c r="F11" s="7">
        <f t="shared" si="0"/>
        <v>53714687</v>
      </c>
      <c r="G11" s="7">
        <f t="shared" si="0"/>
        <v>49860353</v>
      </c>
      <c r="H11" s="7">
        <f>H10+H8+H7+H6+H5</f>
        <v>48813605</v>
      </c>
      <c r="I11" s="7">
        <f t="shared" ref="I11:N11" si="1">I10+I8+I7+I6+I5</f>
        <v>50811829</v>
      </c>
      <c r="J11" s="7">
        <f t="shared" si="1"/>
        <v>48859653</v>
      </c>
      <c r="K11" s="7">
        <f t="shared" si="1"/>
        <v>46627271</v>
      </c>
      <c r="L11" s="7">
        <f t="shared" si="1"/>
        <v>52999284</v>
      </c>
      <c r="M11" s="7">
        <f t="shared" si="1"/>
        <v>61026124</v>
      </c>
      <c r="N11" s="7">
        <f t="shared" si="1"/>
        <v>74395077</v>
      </c>
    </row>
    <row r="12" spans="1:14" x14ac:dyDescent="0.25">
      <c r="A12" s="32" t="s">
        <v>18</v>
      </c>
      <c r="B12" s="33"/>
      <c r="C12" s="9">
        <f t="shared" ref="C12:D12" si="2">C11</f>
        <v>73035804</v>
      </c>
      <c r="D12" s="9">
        <f t="shared" si="2"/>
        <v>74015106</v>
      </c>
      <c r="E12" s="9">
        <f>E11</f>
        <v>73583940</v>
      </c>
      <c r="F12" s="9">
        <f>F11</f>
        <v>53714687</v>
      </c>
      <c r="G12" s="9">
        <f>G11</f>
        <v>49860353</v>
      </c>
      <c r="H12" s="9">
        <f>H11</f>
        <v>48813605</v>
      </c>
      <c r="I12" s="9">
        <f t="shared" ref="I12:N12" si="3">I11</f>
        <v>50811829</v>
      </c>
      <c r="J12" s="9">
        <f t="shared" si="3"/>
        <v>48859653</v>
      </c>
      <c r="K12" s="9">
        <f t="shared" si="3"/>
        <v>46627271</v>
      </c>
      <c r="L12" s="9">
        <f t="shared" si="3"/>
        <v>52999284</v>
      </c>
      <c r="M12" s="9">
        <f t="shared" si="3"/>
        <v>61026124</v>
      </c>
      <c r="N12" s="9">
        <f t="shared" si="3"/>
        <v>74395077</v>
      </c>
    </row>
    <row r="14" spans="1:14" x14ac:dyDescent="0.25">
      <c r="H14" s="12"/>
    </row>
    <row r="15" spans="1:14" x14ac:dyDescent="0.25">
      <c r="H15" s="12"/>
    </row>
    <row r="16" spans="1:14" x14ac:dyDescent="0.25">
      <c r="H16" s="12"/>
    </row>
    <row r="17" spans="8:8" x14ac:dyDescent="0.25">
      <c r="H17" s="12"/>
    </row>
    <row r="18" spans="8:8" x14ac:dyDescent="0.25">
      <c r="H18" s="12"/>
    </row>
    <row r="19" spans="8:8" x14ac:dyDescent="0.25">
      <c r="H19" s="12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zoomScale="75" zoomScaleNormal="75" workbookViewId="0">
      <selection activeCell="E15" sqref="E15"/>
    </sheetView>
  </sheetViews>
  <sheetFormatPr defaultRowHeight="15" x14ac:dyDescent="0.25"/>
  <cols>
    <col min="1" max="1" width="17.140625" customWidth="1"/>
    <col min="2" max="2" width="15.28515625" customWidth="1"/>
    <col min="3" max="14" width="18.7109375" customWidth="1"/>
    <col min="15" max="15" width="9.140625" style="17"/>
    <col min="17" max="17" width="11.140625" style="16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5" t="s">
        <v>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Q3" s="17"/>
    </row>
    <row r="4" spans="1:17" ht="20.25" customHeight="1" x14ac:dyDescent="0.25">
      <c r="A4" s="26" t="s">
        <v>27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P4" s="17"/>
      <c r="Q4" s="17"/>
    </row>
    <row r="5" spans="1:17" ht="20.25" customHeight="1" x14ac:dyDescent="0.25">
      <c r="A5" s="27"/>
      <c r="B5" s="6" t="s">
        <v>14</v>
      </c>
      <c r="C5" s="7">
        <v>52047144</v>
      </c>
      <c r="D5" s="7">
        <v>41583253</v>
      </c>
      <c r="E5" s="7">
        <v>42517804</v>
      </c>
      <c r="F5" s="7">
        <v>35490540</v>
      </c>
      <c r="G5" s="7">
        <v>34460874</v>
      </c>
      <c r="H5" s="14">
        <v>32296633</v>
      </c>
      <c r="I5" s="14">
        <v>32573199</v>
      </c>
      <c r="J5" s="14">
        <v>32392398</v>
      </c>
      <c r="K5" s="14">
        <v>32332537</v>
      </c>
      <c r="L5" s="14">
        <v>33241644</v>
      </c>
      <c r="M5" s="14">
        <v>37235144</v>
      </c>
      <c r="N5" s="14">
        <v>39152028</v>
      </c>
      <c r="O5" s="19">
        <f>N5/M5</f>
        <v>1.0514805045469946</v>
      </c>
      <c r="P5" s="17"/>
      <c r="Q5" s="15">
        <f>AVERAGE(C5:N5)</f>
        <v>37110266.5</v>
      </c>
    </row>
    <row r="6" spans="1:17" ht="20.25" customHeight="1" x14ac:dyDescent="0.25">
      <c r="A6" s="27"/>
      <c r="B6" s="6" t="s">
        <v>15</v>
      </c>
      <c r="C6" s="7">
        <v>10878359</v>
      </c>
      <c r="D6" s="7">
        <v>9884015</v>
      </c>
      <c r="E6" s="7">
        <v>10063279</v>
      </c>
      <c r="F6" s="7">
        <v>8301588</v>
      </c>
      <c r="G6" s="7">
        <v>7850770</v>
      </c>
      <c r="H6" s="14">
        <v>7952024</v>
      </c>
      <c r="I6" s="14">
        <v>8538781</v>
      </c>
      <c r="J6" s="14">
        <v>8077722</v>
      </c>
      <c r="K6" s="14">
        <v>4410518</v>
      </c>
      <c r="L6" s="14">
        <v>4073545</v>
      </c>
      <c r="M6" s="14">
        <v>4617145</v>
      </c>
      <c r="N6" s="14">
        <v>4926421</v>
      </c>
      <c r="O6" s="19">
        <f t="shared" ref="O6:O8" si="0">N6/M6</f>
        <v>1.0669842510902301</v>
      </c>
      <c r="P6" s="17"/>
      <c r="Q6" s="15">
        <f t="shared" ref="Q6:Q10" si="1">AVERAGE(C6:N6)</f>
        <v>7464513.916666667</v>
      </c>
    </row>
    <row r="7" spans="1:17" ht="20.25" customHeight="1" x14ac:dyDescent="0.25">
      <c r="A7" s="27"/>
      <c r="B7" s="6" t="s">
        <v>16</v>
      </c>
      <c r="C7" s="7">
        <v>11730649</v>
      </c>
      <c r="D7" s="7">
        <v>9329802</v>
      </c>
      <c r="E7" s="7">
        <v>9270445</v>
      </c>
      <c r="F7" s="7">
        <v>7471418</v>
      </c>
      <c r="G7" s="7">
        <v>5740602</v>
      </c>
      <c r="H7" s="14">
        <v>5321945</v>
      </c>
      <c r="I7" s="14">
        <v>5584835</v>
      </c>
      <c r="J7" s="14">
        <v>5391478</v>
      </c>
      <c r="K7" s="14">
        <v>5715329</v>
      </c>
      <c r="L7" s="14">
        <v>6771224</v>
      </c>
      <c r="M7" s="14">
        <v>7133459</v>
      </c>
      <c r="N7" s="14">
        <v>8040319</v>
      </c>
      <c r="O7" s="19">
        <f t="shared" si="0"/>
        <v>1.1271276669565213</v>
      </c>
      <c r="P7" s="17"/>
      <c r="Q7" s="15">
        <f t="shared" si="1"/>
        <v>7291792.083333333</v>
      </c>
    </row>
    <row r="8" spans="1:17" ht="20.25" customHeight="1" x14ac:dyDescent="0.25">
      <c r="A8" s="27"/>
      <c r="B8" s="6" t="s">
        <v>17</v>
      </c>
      <c r="C8" s="7">
        <v>3181496</v>
      </c>
      <c r="D8" s="7">
        <v>2679261</v>
      </c>
      <c r="E8" s="7">
        <v>2492725</v>
      </c>
      <c r="F8" s="7">
        <v>1940835</v>
      </c>
      <c r="G8" s="7">
        <v>1291990</v>
      </c>
      <c r="H8" s="14">
        <v>1257399</v>
      </c>
      <c r="I8" s="14">
        <v>1356442</v>
      </c>
      <c r="J8" s="14">
        <v>1412344</v>
      </c>
      <c r="K8" s="14">
        <v>1544466</v>
      </c>
      <c r="L8" s="14">
        <v>2265426</v>
      </c>
      <c r="M8" s="14">
        <v>2502142</v>
      </c>
      <c r="N8" s="14">
        <v>2721471</v>
      </c>
      <c r="O8" s="19">
        <f t="shared" si="0"/>
        <v>1.0876564959143007</v>
      </c>
      <c r="P8" s="17"/>
      <c r="Q8" s="15">
        <f t="shared" si="1"/>
        <v>2053833.0833333333</v>
      </c>
    </row>
    <row r="9" spans="1:17" ht="20.2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19"/>
      <c r="P9" s="17"/>
      <c r="Q9" s="15"/>
    </row>
    <row r="10" spans="1:17" ht="20.25" customHeight="1" x14ac:dyDescent="0.25">
      <c r="A10" s="27"/>
      <c r="B10" s="8"/>
      <c r="C10" s="7">
        <v>1958</v>
      </c>
      <c r="D10" s="7">
        <v>1602</v>
      </c>
      <c r="E10" s="7">
        <v>1687</v>
      </c>
      <c r="F10" s="7">
        <v>1616</v>
      </c>
      <c r="G10" s="7">
        <v>8779</v>
      </c>
      <c r="H10" s="13">
        <v>6551</v>
      </c>
      <c r="I10" s="13">
        <v>6260</v>
      </c>
      <c r="J10" s="13">
        <v>5124</v>
      </c>
      <c r="K10" s="13">
        <v>8165</v>
      </c>
      <c r="L10" s="13">
        <v>12823</v>
      </c>
      <c r="M10" s="13">
        <v>8367</v>
      </c>
      <c r="N10" s="13">
        <v>8869</v>
      </c>
      <c r="O10" s="19">
        <f>N10/M10</f>
        <v>1.0599976096569859</v>
      </c>
      <c r="P10" s="17"/>
      <c r="Q10" s="15">
        <f t="shared" si="1"/>
        <v>5983.416666666667</v>
      </c>
    </row>
    <row r="11" spans="1:17" ht="20.25" customHeight="1" x14ac:dyDescent="0.25">
      <c r="A11" s="28"/>
      <c r="B11" s="10" t="s">
        <v>18</v>
      </c>
      <c r="C11" s="9">
        <f t="shared" ref="C11:G11" si="2">C10+C8+C7+C6+C5</f>
        <v>77839606</v>
      </c>
      <c r="D11" s="9">
        <f t="shared" si="2"/>
        <v>63477933</v>
      </c>
      <c r="E11" s="9">
        <f t="shared" si="2"/>
        <v>64345940</v>
      </c>
      <c r="F11" s="9">
        <f t="shared" si="2"/>
        <v>53205997</v>
      </c>
      <c r="G11" s="9">
        <f t="shared" si="2"/>
        <v>49353015</v>
      </c>
      <c r="H11" s="9">
        <f>H10+H8+H7+H6+H5</f>
        <v>46834552</v>
      </c>
      <c r="I11" s="9">
        <f t="shared" ref="I11:N11" si="3">I10+I8+I7+I6+I5</f>
        <v>48059517</v>
      </c>
      <c r="J11" s="9">
        <f>J10+J8+J7+J6+J5</f>
        <v>47279066</v>
      </c>
      <c r="K11" s="9">
        <f t="shared" si="3"/>
        <v>44011015</v>
      </c>
      <c r="L11" s="9">
        <f t="shared" si="3"/>
        <v>46364662</v>
      </c>
      <c r="M11" s="9">
        <f t="shared" si="3"/>
        <v>51496257</v>
      </c>
      <c r="N11" s="9">
        <f t="shared" si="3"/>
        <v>54849108</v>
      </c>
      <c r="O11" s="19"/>
      <c r="P11" s="17"/>
      <c r="Q11" s="17"/>
    </row>
    <row r="12" spans="1:17" ht="20.25" customHeight="1" x14ac:dyDescent="0.25">
      <c r="A12" s="32" t="s">
        <v>18</v>
      </c>
      <c r="B12" s="33"/>
      <c r="C12" s="9">
        <f t="shared" ref="C12:D12" si="4">C11</f>
        <v>77839606</v>
      </c>
      <c r="D12" s="9">
        <f t="shared" si="4"/>
        <v>63477933</v>
      </c>
      <c r="E12" s="9">
        <f>E11</f>
        <v>64345940</v>
      </c>
      <c r="F12" s="9">
        <f>F11</f>
        <v>53205997</v>
      </c>
      <c r="G12" s="9">
        <f>G11</f>
        <v>49353015</v>
      </c>
      <c r="H12" s="9">
        <f>H11</f>
        <v>46834552</v>
      </c>
      <c r="I12" s="9">
        <f t="shared" ref="I12:N12" si="5">I11</f>
        <v>48059517</v>
      </c>
      <c r="J12" s="9">
        <f t="shared" si="5"/>
        <v>47279066</v>
      </c>
      <c r="K12" s="9">
        <f t="shared" si="5"/>
        <v>44011015</v>
      </c>
      <c r="L12" s="9">
        <f t="shared" si="5"/>
        <v>46364662</v>
      </c>
      <c r="M12" s="9">
        <f t="shared" si="5"/>
        <v>51496257</v>
      </c>
      <c r="N12" s="9">
        <f t="shared" si="5"/>
        <v>54849108</v>
      </c>
      <c r="O12" s="19"/>
      <c r="P12" s="17"/>
      <c r="Q12" s="17"/>
    </row>
    <row r="13" spans="1:17" x14ac:dyDescent="0.25">
      <c r="P13" s="17"/>
      <c r="Q13" s="17"/>
    </row>
    <row r="14" spans="1:17" x14ac:dyDescent="0.25">
      <c r="H14" s="12"/>
      <c r="P14" s="17"/>
      <c r="Q14" s="17"/>
    </row>
    <row r="15" spans="1:17" x14ac:dyDescent="0.25">
      <c r="H15" s="12"/>
    </row>
    <row r="16" spans="1:17" x14ac:dyDescent="0.25">
      <c r="H16" s="12"/>
    </row>
    <row r="17" spans="8:8" x14ac:dyDescent="0.25">
      <c r="H17" s="12"/>
    </row>
    <row r="18" spans="8:8" x14ac:dyDescent="0.25">
      <c r="H18" s="12"/>
    </row>
    <row r="19" spans="8:8" x14ac:dyDescent="0.25">
      <c r="H19" s="12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9"/>
  <sheetViews>
    <sheetView zoomScale="75" zoomScaleNormal="75" workbookViewId="0">
      <selection activeCell="W10" sqref="W10"/>
    </sheetView>
  </sheetViews>
  <sheetFormatPr defaultRowHeight="15" x14ac:dyDescent="0.25"/>
  <cols>
    <col min="1" max="1" width="17.140625" customWidth="1"/>
    <col min="2" max="2" width="15.28515625" customWidth="1"/>
    <col min="3" max="6" width="18.7109375" customWidth="1"/>
    <col min="7" max="7" width="18.7109375" hidden="1" customWidth="1"/>
    <col min="8" max="8" width="18.7109375" customWidth="1"/>
    <col min="9" max="9" width="18.7109375" hidden="1" customWidth="1"/>
    <col min="10" max="10" width="18.7109375" customWidth="1"/>
    <col min="11" max="11" width="18.7109375" hidden="1" customWidth="1"/>
    <col min="12" max="12" width="18.7109375" customWidth="1"/>
    <col min="13" max="13" width="18.7109375" hidden="1" customWidth="1"/>
    <col min="14" max="14" width="18.7109375" customWidth="1"/>
    <col min="15" max="15" width="18.7109375" hidden="1" customWidth="1"/>
    <col min="16" max="16" width="18.7109375" customWidth="1"/>
    <col min="17" max="17" width="18.7109375" hidden="1" customWidth="1"/>
    <col min="18" max="18" width="18.7109375" customWidth="1"/>
    <col min="19" max="19" width="18.7109375" hidden="1" customWidth="1"/>
    <col min="20" max="20" width="18.7109375" customWidth="1"/>
    <col min="21" max="21" width="18.7109375" hidden="1" customWidth="1"/>
    <col min="22" max="22" width="18.7109375" customWidth="1"/>
    <col min="23" max="23" width="14" style="17" bestFit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25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3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</row>
    <row r="4" spans="1:23" ht="20.25" customHeight="1" x14ac:dyDescent="0.25">
      <c r="A4" s="26" t="s">
        <v>44</v>
      </c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1"/>
    </row>
    <row r="5" spans="1:23" ht="20.25" customHeight="1" x14ac:dyDescent="0.25">
      <c r="A5" s="27"/>
      <c r="B5" s="6" t="s">
        <v>14</v>
      </c>
      <c r="C5" s="7">
        <v>38818550</v>
      </c>
      <c r="D5" s="7">
        <v>36941840</v>
      </c>
      <c r="E5" s="7">
        <v>37546660</v>
      </c>
      <c r="F5" s="7">
        <v>34418687</v>
      </c>
      <c r="G5" s="18">
        <v>0.97098759275006807</v>
      </c>
      <c r="H5" s="7">
        <v>30149270</v>
      </c>
      <c r="I5" s="7">
        <v>0.93719715292189054</v>
      </c>
      <c r="J5" s="14">
        <v>30233566</v>
      </c>
      <c r="K5" s="14">
        <v>1.0085633075125819</v>
      </c>
      <c r="L5" s="14">
        <v>32512345</v>
      </c>
      <c r="M5" s="14">
        <v>0.99444939380992325</v>
      </c>
      <c r="N5" s="14">
        <v>35284762</v>
      </c>
      <c r="O5" s="14">
        <v>0.99815200467714682</v>
      </c>
      <c r="P5" s="14">
        <v>28775887</v>
      </c>
      <c r="Q5" s="14">
        <v>1.028117403839977</v>
      </c>
      <c r="R5" s="14">
        <v>32304101</v>
      </c>
      <c r="S5" s="14">
        <v>1.1201354541911344</v>
      </c>
      <c r="T5" s="14">
        <v>38432678</v>
      </c>
      <c r="U5" s="14">
        <v>1.0514805045469946</v>
      </c>
      <c r="V5" s="14">
        <v>51935344</v>
      </c>
      <c r="W5" s="19">
        <f>'2021'!C5/'2020'!V5</f>
        <v>1.0102459126871288</v>
      </c>
    </row>
    <row r="6" spans="1:23" ht="20.25" customHeight="1" x14ac:dyDescent="0.25">
      <c r="A6" s="27"/>
      <c r="B6" s="6" t="s">
        <v>15</v>
      </c>
      <c r="C6" s="7">
        <v>4670340</v>
      </c>
      <c r="D6" s="7">
        <v>4393741</v>
      </c>
      <c r="E6" s="7">
        <v>4267882</v>
      </c>
      <c r="F6" s="7">
        <v>3577027</v>
      </c>
      <c r="G6" s="18">
        <v>0.94569496823981147</v>
      </c>
      <c r="H6" s="7">
        <v>2745215</v>
      </c>
      <c r="I6" s="7">
        <v>1.0128973336373375</v>
      </c>
      <c r="J6" s="14">
        <v>3136779</v>
      </c>
      <c r="K6" s="14">
        <v>1.0737871263970029</v>
      </c>
      <c r="L6" s="14">
        <v>3759437</v>
      </c>
      <c r="M6" s="14">
        <v>0.94600411932335537</v>
      </c>
      <c r="N6" s="14">
        <v>3535262</v>
      </c>
      <c r="O6" s="14">
        <v>0.54601012513181313</v>
      </c>
      <c r="P6" s="14">
        <v>5149820</v>
      </c>
      <c r="Q6" s="14">
        <v>0.92359786310814285</v>
      </c>
      <c r="R6" s="14">
        <v>5837217</v>
      </c>
      <c r="S6" s="14">
        <v>1.1334464207465487</v>
      </c>
      <c r="T6" s="14">
        <v>5861247</v>
      </c>
      <c r="U6" s="14">
        <v>1.0669842510902301</v>
      </c>
      <c r="V6" s="14">
        <v>5373187</v>
      </c>
      <c r="W6" s="17">
        <f>'2021'!C6/'2020'!V6</f>
        <v>0.91770935945464027</v>
      </c>
    </row>
    <row r="7" spans="1:23" ht="20.25" customHeight="1" x14ac:dyDescent="0.25">
      <c r="A7" s="27"/>
      <c r="B7" s="6" t="s">
        <v>16</v>
      </c>
      <c r="C7" s="7">
        <v>8565659</v>
      </c>
      <c r="D7" s="7">
        <v>8331124</v>
      </c>
      <c r="E7" s="7">
        <v>7767404</v>
      </c>
      <c r="F7" s="7">
        <v>6930510</v>
      </c>
      <c r="G7" s="18">
        <v>0.76834169899207883</v>
      </c>
      <c r="H7" s="7">
        <v>5072279</v>
      </c>
      <c r="I7" s="7">
        <v>0.92707088908097091</v>
      </c>
      <c r="J7" s="14">
        <v>4624950</v>
      </c>
      <c r="K7" s="14">
        <v>1.0493973537870083</v>
      </c>
      <c r="L7" s="14">
        <v>4741395</v>
      </c>
      <c r="M7" s="14">
        <v>0.96537820723441248</v>
      </c>
      <c r="N7" s="14">
        <v>4736088</v>
      </c>
      <c r="O7" s="14">
        <v>1.0600672023515629</v>
      </c>
      <c r="P7" s="14">
        <v>5121797</v>
      </c>
      <c r="Q7" s="14">
        <v>1.1847478946531338</v>
      </c>
      <c r="R7" s="14">
        <v>6481401</v>
      </c>
      <c r="S7" s="14">
        <v>1.0534962364263831</v>
      </c>
      <c r="T7" s="14">
        <v>8179351</v>
      </c>
      <c r="U7" s="14">
        <v>1.1271276669565213</v>
      </c>
      <c r="V7" s="14">
        <v>9522710</v>
      </c>
      <c r="W7" s="17">
        <f>'2021'!C7/'2020'!V7</f>
        <v>1.0971583719340399</v>
      </c>
    </row>
    <row r="8" spans="1:23" ht="20.25" customHeight="1" x14ac:dyDescent="0.25">
      <c r="A8" s="27"/>
      <c r="B8" s="6" t="s">
        <v>17</v>
      </c>
      <c r="C8" s="7">
        <v>3191713</v>
      </c>
      <c r="D8" s="7">
        <v>2963989</v>
      </c>
      <c r="E8" s="7">
        <v>2536746</v>
      </c>
      <c r="F8" s="7">
        <v>2191532</v>
      </c>
      <c r="G8" s="18">
        <v>0.66568770657989984</v>
      </c>
      <c r="H8" s="7">
        <v>1410127</v>
      </c>
      <c r="I8" s="7">
        <v>0.97322657296109105</v>
      </c>
      <c r="J8" s="14">
        <v>1276639</v>
      </c>
      <c r="K8" s="14">
        <v>1.0787681555337645</v>
      </c>
      <c r="L8" s="14">
        <v>1180140</v>
      </c>
      <c r="M8" s="14">
        <v>1.0412122302317386</v>
      </c>
      <c r="N8" s="14">
        <v>1021497</v>
      </c>
      <c r="O8" s="14">
        <v>1.0935480307913652</v>
      </c>
      <c r="P8" s="14">
        <v>1127233</v>
      </c>
      <c r="Q8" s="14">
        <v>1.4668021180136046</v>
      </c>
      <c r="R8" s="14">
        <v>1617424</v>
      </c>
      <c r="S8" s="14">
        <v>1.1044907227161691</v>
      </c>
      <c r="T8" s="14">
        <v>1963661</v>
      </c>
      <c r="U8" s="14">
        <v>1.0876564959143007</v>
      </c>
      <c r="V8" s="14">
        <v>2387963</v>
      </c>
      <c r="W8" s="17">
        <f>'2021'!C8/'2020'!V8</f>
        <v>0.80993968499511926</v>
      </c>
    </row>
    <row r="9" spans="1:23" ht="20.25" customHeight="1" x14ac:dyDescent="0.25">
      <c r="A9" s="27"/>
      <c r="B9" s="29" t="s">
        <v>20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</row>
    <row r="10" spans="1:23" ht="20.25" customHeight="1" x14ac:dyDescent="0.25">
      <c r="A10" s="27"/>
      <c r="B10" s="8"/>
      <c r="C10" s="7">
        <v>11388</v>
      </c>
      <c r="D10" s="7">
        <v>10060</v>
      </c>
      <c r="E10" s="7">
        <v>8331</v>
      </c>
      <c r="F10" s="7">
        <v>8239</v>
      </c>
      <c r="G10" s="18">
        <v>5.4325495049504955</v>
      </c>
      <c r="H10" s="7">
        <v>8040</v>
      </c>
      <c r="I10" s="7">
        <v>0.74621255268253783</v>
      </c>
      <c r="J10" s="13">
        <v>7239</v>
      </c>
      <c r="K10" s="13">
        <v>0.95557930087009613</v>
      </c>
      <c r="L10" s="13">
        <v>4752</v>
      </c>
      <c r="M10" s="13">
        <v>0.8185303514376997</v>
      </c>
      <c r="N10" s="13">
        <v>7392</v>
      </c>
      <c r="O10" s="13">
        <v>1.5934816549570647</v>
      </c>
      <c r="P10" s="13">
        <v>7410</v>
      </c>
      <c r="Q10" s="13">
        <v>1.5704837721984077</v>
      </c>
      <c r="R10" s="13">
        <v>9552</v>
      </c>
      <c r="S10" s="13">
        <v>0.65249941511346798</v>
      </c>
      <c r="T10" s="13">
        <v>9129</v>
      </c>
      <c r="U10" s="13">
        <v>1.0599976096569859</v>
      </c>
      <c r="V10" s="13">
        <v>10499</v>
      </c>
      <c r="W10" s="17">
        <f>'2021'!C10/'2020'!V10</f>
        <v>0.8222687875035718</v>
      </c>
    </row>
    <row r="11" spans="1:23" ht="20.25" customHeight="1" x14ac:dyDescent="0.25">
      <c r="A11" s="28"/>
      <c r="B11" s="10" t="s">
        <v>18</v>
      </c>
      <c r="C11" s="9">
        <f t="shared" ref="C11:H11" si="0">C10+C8+C7+C6+C5</f>
        <v>55257650</v>
      </c>
      <c r="D11" s="9">
        <f t="shared" si="0"/>
        <v>52640754</v>
      </c>
      <c r="E11" s="9">
        <f t="shared" si="0"/>
        <v>52127023</v>
      </c>
      <c r="F11" s="9">
        <f t="shared" si="0"/>
        <v>47125995</v>
      </c>
      <c r="G11" s="9"/>
      <c r="H11" s="9">
        <f t="shared" si="0"/>
        <v>39384931</v>
      </c>
      <c r="I11" s="9"/>
      <c r="J11" s="9">
        <f>J10+J8+J7+J6+J5</f>
        <v>39279173</v>
      </c>
      <c r="K11" s="9"/>
      <c r="L11" s="9">
        <f t="shared" ref="L11:V11" si="1">L10+L8+L7+L6+L5</f>
        <v>42198069</v>
      </c>
      <c r="M11" s="9"/>
      <c r="N11" s="9">
        <f>N10+N8+N7+N6+N5</f>
        <v>44585001</v>
      </c>
      <c r="O11" s="9"/>
      <c r="P11" s="9">
        <f t="shared" si="1"/>
        <v>40182147</v>
      </c>
      <c r="Q11" s="9"/>
      <c r="R11" s="9">
        <f t="shared" si="1"/>
        <v>46249695</v>
      </c>
      <c r="S11" s="9"/>
      <c r="T11" s="9">
        <f t="shared" si="1"/>
        <v>54446066</v>
      </c>
      <c r="U11" s="9"/>
      <c r="V11" s="9">
        <f t="shared" si="1"/>
        <v>69229703</v>
      </c>
    </row>
    <row r="12" spans="1:23" ht="20.25" customHeight="1" x14ac:dyDescent="0.25">
      <c r="A12" s="32" t="s">
        <v>18</v>
      </c>
      <c r="B12" s="33"/>
      <c r="C12" s="9">
        <f t="shared" ref="C12:D12" si="2">C11</f>
        <v>55257650</v>
      </c>
      <c r="D12" s="9">
        <f t="shared" si="2"/>
        <v>52640754</v>
      </c>
      <c r="E12" s="9">
        <f>E11</f>
        <v>52127023</v>
      </c>
      <c r="F12" s="9">
        <f>F11</f>
        <v>47125995</v>
      </c>
      <c r="G12" s="9"/>
      <c r="H12" s="9">
        <f>H11</f>
        <v>39384931</v>
      </c>
      <c r="I12" s="9"/>
      <c r="J12" s="9">
        <f>J11</f>
        <v>39279173</v>
      </c>
      <c r="K12" s="9"/>
      <c r="L12" s="9">
        <f t="shared" ref="L12:V12" si="3">L11</f>
        <v>42198069</v>
      </c>
      <c r="M12" s="9"/>
      <c r="N12" s="9">
        <f t="shared" si="3"/>
        <v>44585001</v>
      </c>
      <c r="O12" s="9"/>
      <c r="P12" s="9">
        <f t="shared" si="3"/>
        <v>40182147</v>
      </c>
      <c r="Q12" s="9"/>
      <c r="R12" s="9">
        <f t="shared" si="3"/>
        <v>46249695</v>
      </c>
      <c r="S12" s="9"/>
      <c r="T12" s="9">
        <f t="shared" si="3"/>
        <v>54446066</v>
      </c>
      <c r="U12" s="9"/>
      <c r="V12" s="9">
        <f t="shared" si="3"/>
        <v>69229703</v>
      </c>
    </row>
    <row r="14" spans="1:23" x14ac:dyDescent="0.25">
      <c r="J14" s="12"/>
      <c r="K14" s="12"/>
    </row>
    <row r="15" spans="1:23" x14ac:dyDescent="0.25">
      <c r="J15" s="12"/>
      <c r="K15" s="12"/>
    </row>
    <row r="16" spans="1:23" x14ac:dyDescent="0.25">
      <c r="J16" s="12"/>
      <c r="K16" s="12"/>
    </row>
    <row r="17" spans="10:11" x14ac:dyDescent="0.25">
      <c r="J17" s="12"/>
      <c r="K17" s="12"/>
    </row>
    <row r="18" spans="10:11" x14ac:dyDescent="0.25">
      <c r="J18" s="12"/>
      <c r="K18" s="12"/>
    </row>
    <row r="19" spans="10:11" x14ac:dyDescent="0.25">
      <c r="J19" s="12"/>
      <c r="K19" s="12"/>
    </row>
  </sheetData>
  <mergeCells count="5">
    <mergeCell ref="A2:V2"/>
    <mergeCell ref="A4:A11"/>
    <mergeCell ref="B4:V4"/>
    <mergeCell ref="B9:V9"/>
    <mergeCell ref="A12:B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Пашетных Лилия Сергеевна</cp:lastModifiedBy>
  <dcterms:created xsi:type="dcterms:W3CDTF">2013-11-13T16:10:49Z</dcterms:created>
  <dcterms:modified xsi:type="dcterms:W3CDTF">2025-01-22T13:33:53Z</dcterms:modified>
</cp:coreProperties>
</file>