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Отдел реализации\для сайта\_ТСО\по факту\"/>
    </mc:Choice>
  </mc:AlternateContent>
  <bookViews>
    <workbookView xWindow="120" yWindow="60" windowWidth="25215" windowHeight="6735" firstSheet="8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calcPr calcId="162913"/>
</workbook>
</file>

<file path=xl/calcChain.xml><?xml version="1.0" encoding="utf-8"?>
<calcChain xmlns="http://schemas.openxmlformats.org/spreadsheetml/2006/main">
  <c r="N31" i="16" l="1"/>
  <c r="M31" i="16"/>
  <c r="L31" i="16"/>
  <c r="K31" i="16"/>
  <c r="J31" i="16"/>
  <c r="I31" i="16"/>
  <c r="H31" i="16"/>
  <c r="G31" i="16"/>
  <c r="F31" i="16"/>
  <c r="E31" i="16"/>
  <c r="D31" i="16"/>
  <c r="C31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J32" i="16" l="1"/>
  <c r="I32" i="16"/>
  <c r="K32" i="16"/>
  <c r="L32" i="16"/>
  <c r="M32" i="16"/>
  <c r="N32" i="16"/>
  <c r="C32" i="16"/>
  <c r="D32" i="16"/>
  <c r="G32" i="16"/>
  <c r="H32" i="16"/>
  <c r="E32" i="16"/>
  <c r="F32" i="16"/>
  <c r="C13" i="15"/>
  <c r="AH27" i="13"/>
  <c r="AH19" i="13"/>
  <c r="AH18" i="13"/>
  <c r="AH16" i="13"/>
  <c r="AH12" i="13"/>
  <c r="AH10" i="13"/>
  <c r="AH9" i="13"/>
  <c r="AH8" i="13"/>
  <c r="AH7" i="13"/>
  <c r="AH5" i="13"/>
  <c r="N31" i="15"/>
  <c r="M31" i="15"/>
  <c r="L31" i="15"/>
  <c r="K31" i="15"/>
  <c r="J31" i="15"/>
  <c r="I31" i="15"/>
  <c r="H31" i="15"/>
  <c r="G31" i="15"/>
  <c r="F31" i="15"/>
  <c r="E31" i="15"/>
  <c r="D31" i="15"/>
  <c r="C31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N13" i="15"/>
  <c r="M13" i="15"/>
  <c r="L13" i="15"/>
  <c r="K13" i="15"/>
  <c r="J13" i="15"/>
  <c r="I13" i="15"/>
  <c r="H13" i="15"/>
  <c r="G13" i="15"/>
  <c r="F13" i="15"/>
  <c r="E13" i="15"/>
  <c r="D13" i="15"/>
  <c r="K32" i="15" l="1"/>
  <c r="L32" i="15"/>
  <c r="G32" i="15"/>
  <c r="J32" i="15"/>
  <c r="N32" i="15"/>
  <c r="C32" i="15"/>
  <c r="H32" i="15"/>
  <c r="E32" i="15"/>
  <c r="F32" i="15"/>
  <c r="I32" i="15"/>
  <c r="M32" i="15"/>
  <c r="D32" i="15"/>
  <c r="AH28" i="13" l="1"/>
  <c r="L16" i="14" l="1"/>
  <c r="W19" i="12" l="1"/>
  <c r="W18" i="12"/>
  <c r="W16" i="12"/>
  <c r="W12" i="12"/>
  <c r="W10" i="12"/>
  <c r="W9" i="12"/>
  <c r="W8" i="12"/>
  <c r="W7" i="12"/>
  <c r="W5" i="12"/>
  <c r="AS31" i="14"/>
  <c r="AP31" i="14"/>
  <c r="AP32" i="14" s="1"/>
  <c r="AO31" i="14"/>
  <c r="AL31" i="14"/>
  <c r="AL32" i="14" s="1"/>
  <c r="AK31" i="14"/>
  <c r="AH31" i="14"/>
  <c r="AH32" i="14" s="1"/>
  <c r="AG31" i="14"/>
  <c r="AD31" i="14"/>
  <c r="AD32" i="14" s="1"/>
  <c r="AC31" i="14"/>
  <c r="Z31" i="14"/>
  <c r="Z32" i="14" s="1"/>
  <c r="Y31" i="14"/>
  <c r="V31" i="14"/>
  <c r="V32" i="14" s="1"/>
  <c r="U31" i="14"/>
  <c r="S31" i="14"/>
  <c r="R31" i="14"/>
  <c r="R32" i="14" s="1"/>
  <c r="Q31" i="14"/>
  <c r="O31" i="14"/>
  <c r="N31" i="14"/>
  <c r="N32" i="14" s="1"/>
  <c r="M31" i="14"/>
  <c r="J31" i="14"/>
  <c r="H31" i="14"/>
  <c r="G31" i="14"/>
  <c r="E31" i="14"/>
  <c r="D31" i="14"/>
  <c r="W31" i="14"/>
  <c r="K31" i="14"/>
  <c r="AS22" i="14"/>
  <c r="AO22" i="14"/>
  <c r="AK22" i="14"/>
  <c r="AG22" i="14"/>
  <c r="AC22" i="14"/>
  <c r="Y22" i="14"/>
  <c r="U22" i="14"/>
  <c r="Q22" i="14"/>
  <c r="M22" i="14"/>
  <c r="J22" i="14"/>
  <c r="G22" i="14"/>
  <c r="D22" i="14"/>
  <c r="AS13" i="14"/>
  <c r="AO13" i="14"/>
  <c r="AK13" i="14"/>
  <c r="AG13" i="14"/>
  <c r="AC13" i="14"/>
  <c r="Y13" i="14"/>
  <c r="U13" i="14"/>
  <c r="Q13" i="14"/>
  <c r="M13" i="14"/>
  <c r="J13" i="14"/>
  <c r="G13" i="14"/>
  <c r="D13" i="14"/>
  <c r="AK32" i="14" l="1"/>
  <c r="U32" i="14"/>
  <c r="Q32" i="14"/>
  <c r="M32" i="14"/>
  <c r="D32" i="14"/>
  <c r="AC32" i="14"/>
  <c r="AS32" i="14"/>
  <c r="G32" i="14"/>
  <c r="J32" i="14"/>
  <c r="Y32" i="14"/>
  <c r="AG32" i="14"/>
  <c r="AO32" i="14"/>
  <c r="AF27" i="13"/>
  <c r="AC27" i="13"/>
  <c r="Z27" i="13"/>
  <c r="T27" i="13"/>
  <c r="AG31" i="13"/>
  <c r="AE31" i="13"/>
  <c r="AD31" i="13"/>
  <c r="AB31" i="13"/>
  <c r="AA31" i="13"/>
  <c r="Y31" i="13"/>
  <c r="X31" i="13"/>
  <c r="V31" i="13"/>
  <c r="U31" i="13"/>
  <c r="S31" i="13"/>
  <c r="R31" i="13"/>
  <c r="P31" i="13"/>
  <c r="O31" i="13"/>
  <c r="N31" i="13"/>
  <c r="M31" i="13"/>
  <c r="L31" i="13"/>
  <c r="J31" i="13"/>
  <c r="I31" i="13"/>
  <c r="G31" i="13"/>
  <c r="E31" i="13"/>
  <c r="D31" i="13"/>
  <c r="Q27" i="13"/>
  <c r="Q31" i="13"/>
  <c r="K27" i="13"/>
  <c r="K31" i="13"/>
  <c r="H27" i="13"/>
  <c r="H31" i="13"/>
  <c r="F27" i="13"/>
  <c r="F31" i="13"/>
  <c r="J32" i="13"/>
  <c r="M32" i="13"/>
  <c r="P32" i="13"/>
  <c r="S32" i="13"/>
  <c r="V32" i="13"/>
  <c r="Y32" i="13"/>
  <c r="AB32" i="13"/>
  <c r="AE32" i="13"/>
  <c r="C22" i="13"/>
  <c r="C31" i="13"/>
  <c r="AG22" i="13"/>
  <c r="AD22" i="13"/>
  <c r="AA22" i="13"/>
  <c r="X22" i="13"/>
  <c r="U22" i="13"/>
  <c r="R22" i="13"/>
  <c r="O22" i="13"/>
  <c r="L22" i="13"/>
  <c r="I22" i="13"/>
  <c r="G22" i="13"/>
  <c r="E22" i="13"/>
  <c r="AG13" i="13"/>
  <c r="AD13" i="13"/>
  <c r="AA13" i="13"/>
  <c r="X13" i="13"/>
  <c r="U13" i="13"/>
  <c r="R13" i="13"/>
  <c r="O13" i="13"/>
  <c r="L13" i="13"/>
  <c r="I13" i="13"/>
  <c r="G13" i="13"/>
  <c r="E13" i="13"/>
  <c r="C13" i="13"/>
  <c r="C32" i="13"/>
  <c r="AA32" i="13"/>
  <c r="X32" i="13"/>
  <c r="AD32" i="13"/>
  <c r="U32" i="13"/>
  <c r="R32" i="13"/>
  <c r="O32" i="13"/>
  <c r="L32" i="13"/>
  <c r="I32" i="13"/>
  <c r="G32" i="13"/>
  <c r="E32" i="13"/>
  <c r="U19" i="12"/>
  <c r="U18" i="12"/>
  <c r="U16" i="12"/>
  <c r="O12" i="11"/>
  <c r="O10" i="11"/>
  <c r="O9" i="11"/>
  <c r="O8" i="11"/>
  <c r="O7" i="11"/>
  <c r="O5" i="11"/>
  <c r="S19" i="12"/>
  <c r="S18" i="12"/>
  <c r="S16" i="12"/>
  <c r="Q19" i="12"/>
  <c r="Q18" i="12"/>
  <c r="Q16" i="12"/>
  <c r="V22" i="12"/>
  <c r="T22" i="12"/>
  <c r="R22" i="12"/>
  <c r="P22" i="12"/>
  <c r="P23" i="12"/>
  <c r="N22" i="12"/>
  <c r="N23" i="12"/>
  <c r="L22" i="12"/>
  <c r="L23" i="12"/>
  <c r="J22" i="12"/>
  <c r="J23" i="12"/>
  <c r="H22" i="12"/>
  <c r="F22" i="12"/>
  <c r="E22" i="12"/>
  <c r="D22" i="12"/>
  <c r="D23" i="12"/>
  <c r="C22" i="12"/>
  <c r="Q7" i="11"/>
  <c r="Q8" i="11"/>
  <c r="Q9" i="11"/>
  <c r="Q10" i="11"/>
  <c r="Q12" i="11"/>
  <c r="Q5" i="11"/>
  <c r="V13" i="12"/>
  <c r="V23" i="12"/>
  <c r="T13" i="12"/>
  <c r="T23" i="12"/>
  <c r="R13" i="12"/>
  <c r="R23" i="12"/>
  <c r="P13" i="12"/>
  <c r="N13" i="12"/>
  <c r="L13" i="12"/>
  <c r="H13" i="12"/>
  <c r="H23" i="12"/>
  <c r="F13" i="12"/>
  <c r="F23" i="12"/>
  <c r="E13" i="12"/>
  <c r="E23" i="12"/>
  <c r="D13" i="12"/>
  <c r="C13" i="12"/>
  <c r="C23" i="12"/>
  <c r="J13" i="12"/>
  <c r="H12" i="11"/>
  <c r="H10" i="11"/>
  <c r="H9" i="11"/>
  <c r="H7" i="11"/>
  <c r="N13" i="11"/>
  <c r="M13" i="11"/>
  <c r="L13" i="11"/>
  <c r="K13" i="11"/>
  <c r="J13" i="11"/>
  <c r="I13" i="11"/>
  <c r="H13" i="11"/>
  <c r="G13" i="11"/>
  <c r="F13" i="11"/>
  <c r="D13" i="11"/>
  <c r="C13" i="11"/>
  <c r="E13" i="11"/>
  <c r="I12" i="10"/>
  <c r="I10" i="10"/>
  <c r="I9" i="10"/>
  <c r="I7" i="10"/>
  <c r="E12" i="10"/>
  <c r="E10" i="10"/>
  <c r="E9" i="10"/>
  <c r="E7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K13" i="9"/>
  <c r="J13" i="9"/>
  <c r="I13" i="9"/>
  <c r="G13" i="9"/>
  <c r="N13" i="9"/>
  <c r="M13" i="9"/>
  <c r="L13" i="9"/>
  <c r="H13" i="9"/>
  <c r="F13" i="9"/>
  <c r="E13" i="9"/>
  <c r="D13" i="9"/>
  <c r="C13" i="9"/>
  <c r="N13" i="8"/>
  <c r="M13" i="8"/>
  <c r="L13" i="8"/>
  <c r="J13" i="8"/>
  <c r="I13" i="8"/>
  <c r="H13" i="8"/>
  <c r="G13" i="8"/>
  <c r="F13" i="8"/>
  <c r="E13" i="8"/>
  <c r="D13" i="8"/>
  <c r="C13" i="8"/>
  <c r="K13" i="8"/>
  <c r="K12" i="7"/>
  <c r="K10" i="7"/>
  <c r="K9" i="7"/>
  <c r="K8" i="7"/>
  <c r="K7" i="7"/>
  <c r="H13" i="7"/>
  <c r="F13" i="7"/>
  <c r="C13" i="7"/>
  <c r="D13" i="7"/>
  <c r="E13" i="7"/>
  <c r="G13" i="7"/>
  <c r="I13" i="7"/>
  <c r="J13" i="7"/>
  <c r="K13" i="7"/>
  <c r="L13" i="7"/>
  <c r="M13" i="7"/>
  <c r="N13" i="7"/>
  <c r="D12" i="6"/>
  <c r="E12" i="6"/>
  <c r="F12" i="6"/>
  <c r="G12" i="6"/>
  <c r="H12" i="6"/>
  <c r="I12" i="6"/>
  <c r="J12" i="6"/>
  <c r="K12" i="6"/>
  <c r="L12" i="6"/>
  <c r="M12" i="6"/>
  <c r="N12" i="6"/>
  <c r="N13" i="6"/>
  <c r="C12" i="6"/>
  <c r="D12" i="5"/>
  <c r="E12" i="5"/>
  <c r="F12" i="5"/>
  <c r="G12" i="5"/>
  <c r="H12" i="5"/>
  <c r="I12" i="5"/>
  <c r="J12" i="5"/>
  <c r="K12" i="5"/>
  <c r="L12" i="5"/>
  <c r="M12" i="5"/>
  <c r="N12" i="5"/>
  <c r="C12" i="5"/>
  <c r="C13" i="5"/>
  <c r="C13" i="6"/>
  <c r="M13" i="6"/>
  <c r="L13" i="6"/>
  <c r="K13" i="6"/>
  <c r="J13" i="6"/>
  <c r="I13" i="6"/>
  <c r="H13" i="6"/>
  <c r="G13" i="6"/>
  <c r="F13" i="6"/>
  <c r="E13" i="6"/>
  <c r="D13" i="6"/>
  <c r="N13" i="5"/>
  <c r="M13" i="5"/>
  <c r="L13" i="5"/>
  <c r="K13" i="5"/>
  <c r="J13" i="5"/>
  <c r="I13" i="5"/>
  <c r="H13" i="5"/>
  <c r="G13" i="5"/>
  <c r="F13" i="5"/>
  <c r="E13" i="5"/>
  <c r="D13" i="5"/>
  <c r="AG32" i="13" l="1"/>
</calcChain>
</file>

<file path=xl/sharedStrings.xml><?xml version="1.0" encoding="utf-8"?>
<sst xmlns="http://schemas.openxmlformats.org/spreadsheetml/2006/main" count="386" uniqueCount="40">
  <si>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</si>
  <si>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</si>
  <si>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</si>
  <si>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</si>
  <si>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</si>
  <si>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</si>
  <si>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</si>
  <si>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</si>
  <si>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</si>
  <si>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</si>
  <si>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</si>
  <si>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</si>
  <si>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</si>
  <si>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</si>
  <si>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</si>
  <si>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</si>
  <si>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</si>
  <si>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</si>
  <si>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</si>
  <si>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</si>
  <si>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</si>
  <si>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 г. Санкт-Петербурга и Ленинградской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</si>
  <si>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 г. Санкт-Петербурга и Ленинградской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</si>
  <si>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 г. Санкт-Петербурга и Ленинградской области в разрезе ТСО за 2015 год</t>
  </si>
  <si>
    <t>ОАО "Ленэнерго"</t>
  </si>
  <si>
    <t>ГН</t>
  </si>
  <si>
    <t>ВН1</t>
  </si>
  <si>
    <t>Информация о фактическом полезном отпуске электрической энергии (мощности) потребителям ООО "РУСЭНЕРГОСБЫТ" в границах  г. Санкт-Петербурга и Ленинградской области в разрезе ТСО за 2016 год</t>
  </si>
  <si>
    <t>ПАО "Ленэнерго"</t>
  </si>
  <si>
    <t>Информация о фактическом полезном отпуске электрической энергии (мощности) потребителям ООО "РУСЭНЕРГОСБЫТ" в границах  г. Санкт-Петербурга и Ленинградской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</si>
  <si>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 г. Санкт-Петербурга и Ленинградской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</si>
  <si>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 г. Санкт-Петербурга и Ленинградской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</si>
  <si>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 г. Санкт-Петербурга и Ленинградской области в разрезе ТСО за 2020 год</t>
  </si>
  <si>
    <t>ПАО «Россети Ленэнерго»</t>
  </si>
  <si>
    <t>Октябрьская дирекция по энергообеспечению - структурное подразделение "Трансэнерго"- филиала ОАО "РЖД"</t>
  </si>
  <si>
    <t>Информация о фактическом полезном отпуске электрической энергии (мощности) потребителям ООО "РУСЭНЕРГОСБЫТ" в границах  г. Санкт-Петербурга и Ленинградской области в разрезе ТСО за 2021 год</t>
  </si>
  <si>
    <t>ОАО "ОЭК"</t>
  </si>
  <si>
    <t>Информация о фактическом полезном отпуске электрической энергии (мощности) потребителям ООО "РУСЭНЕРГОСБЫТ" в границах  г. Санкт-Петербурга и Ленинградской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</si>
  <si>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 г. Санкт-Петербурга и Ленинградской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</si>
  <si>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 г. Санкт-Петербурга и Ленинградской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</si>
</sst>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165" fontId="2" fillId="0" borderId="0" xfId="1" applyNumberFormat="1" applyFont="1"/>
    <xf numFmtId="165" fontId="2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3" fontId="3" fillId="0" borderId="6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activeCell="A4" sqref="A4:A1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9" t="s">
        <v>21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0" t="s">
        <v>24</v>
      </c>
      <c r="B4" s="23" t="s">
        <v>19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21"/>
      <c r="B5" s="5" t="s">
        <v>25</v>
      </c>
      <c r="C5" s="3">
        <v>112924</v>
      </c>
      <c r="D5" s="3">
        <v>120771</v>
      </c>
      <c r="E5" s="3">
        <v>233129</v>
      </c>
      <c r="F5" s="3">
        <v>225261</v>
      </c>
      <c r="G5" s="3">
        <v>296267</v>
      </c>
      <c r="H5" s="3">
        <v>349630</v>
      </c>
      <c r="I5" s="3">
        <v>212778</v>
      </c>
      <c r="J5" s="3">
        <v>293934</v>
      </c>
      <c r="K5" s="3">
        <v>225550</v>
      </c>
      <c r="L5" s="3">
        <v>271251</v>
      </c>
      <c r="M5" s="3">
        <v>294783</v>
      </c>
      <c r="N5" s="3">
        <v>307930</v>
      </c>
    </row>
    <row r="6" spans="1:14" ht="22.5" customHeight="1" x14ac:dyDescent="0.25">
      <c r="A6" s="21"/>
      <c r="B6" s="5" t="s">
        <v>14</v>
      </c>
      <c r="C6" s="3">
        <v>97931299</v>
      </c>
      <c r="D6" s="3">
        <v>83066446</v>
      </c>
      <c r="E6" s="3">
        <v>96681046</v>
      </c>
      <c r="F6" s="3">
        <v>83234815</v>
      </c>
      <c r="G6" s="3">
        <v>76094171</v>
      </c>
      <c r="H6" s="3">
        <v>69938904</v>
      </c>
      <c r="I6" s="3">
        <v>69299638</v>
      </c>
      <c r="J6" s="3">
        <v>71645487</v>
      </c>
      <c r="K6" s="3">
        <v>67679518</v>
      </c>
      <c r="L6" s="3">
        <v>78133571</v>
      </c>
      <c r="M6" s="3">
        <v>80154722</v>
      </c>
      <c r="N6" s="3">
        <v>94446323</v>
      </c>
    </row>
    <row r="7" spans="1:14" ht="22.5" customHeight="1" x14ac:dyDescent="0.25">
      <c r="A7" s="21"/>
      <c r="B7" s="5" t="s">
        <v>15</v>
      </c>
      <c r="C7" s="3">
        <v>19307151</v>
      </c>
      <c r="D7" s="3">
        <v>17288315</v>
      </c>
      <c r="E7" s="3">
        <v>17580540</v>
      </c>
      <c r="F7" s="3">
        <v>14665209</v>
      </c>
      <c r="G7" s="3">
        <v>13720607</v>
      </c>
      <c r="H7" s="3">
        <v>13458093</v>
      </c>
      <c r="I7" s="3">
        <v>13158643</v>
      </c>
      <c r="J7" s="3">
        <v>13025589</v>
      </c>
      <c r="K7" s="3">
        <v>14682195</v>
      </c>
      <c r="L7" s="3">
        <v>16371698</v>
      </c>
      <c r="M7" s="3">
        <v>18552747</v>
      </c>
      <c r="N7" s="3">
        <v>20757725</v>
      </c>
    </row>
    <row r="8" spans="1:14" ht="22.5" customHeight="1" x14ac:dyDescent="0.25">
      <c r="A8" s="21"/>
      <c r="B8" s="5" t="s">
        <v>16</v>
      </c>
      <c r="C8" s="3">
        <v>20417414</v>
      </c>
      <c r="D8" s="3">
        <v>18426428</v>
      </c>
      <c r="E8" s="3">
        <v>19646233</v>
      </c>
      <c r="F8" s="3">
        <v>16946693</v>
      </c>
      <c r="G8" s="3">
        <v>14127941</v>
      </c>
      <c r="H8" s="3">
        <v>13550647</v>
      </c>
      <c r="I8" s="3">
        <v>14499565</v>
      </c>
      <c r="J8" s="3">
        <v>15105918</v>
      </c>
      <c r="K8" s="3">
        <v>14508398</v>
      </c>
      <c r="L8" s="3">
        <v>17701504</v>
      </c>
      <c r="M8" s="3">
        <v>17523706</v>
      </c>
      <c r="N8" s="3">
        <v>19166013</v>
      </c>
    </row>
    <row r="9" spans="1:14" ht="22.5" customHeight="1" x14ac:dyDescent="0.25">
      <c r="A9" s="21"/>
      <c r="B9" s="5" t="s">
        <v>17</v>
      </c>
      <c r="C9" s="3">
        <v>2232324</v>
      </c>
      <c r="D9" s="3">
        <v>2041712</v>
      </c>
      <c r="E9" s="3">
        <v>1875342</v>
      </c>
      <c r="F9" s="3">
        <v>1731765</v>
      </c>
      <c r="G9" s="3">
        <v>1310765</v>
      </c>
      <c r="H9" s="3">
        <v>1083416</v>
      </c>
      <c r="I9" s="3">
        <v>1154670</v>
      </c>
      <c r="J9" s="3">
        <v>1191000</v>
      </c>
      <c r="K9" s="3">
        <v>1221116</v>
      </c>
      <c r="L9" s="3">
        <v>1544757</v>
      </c>
      <c r="M9" s="3">
        <v>1703876</v>
      </c>
      <c r="N9" s="3">
        <v>1763769</v>
      </c>
    </row>
    <row r="10" spans="1:14" ht="22.5" customHeight="1" x14ac:dyDescent="0.25">
      <c r="A10" s="21"/>
      <c r="B10" s="23" t="s">
        <v>20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22.5" customHeight="1" x14ac:dyDescent="0.25">
      <c r="A11" s="21"/>
      <c r="B11" s="4"/>
      <c r="C11" s="3">
        <v>5069057</v>
      </c>
      <c r="D11" s="3">
        <v>4047373</v>
      </c>
      <c r="E11" s="3">
        <v>3919919</v>
      </c>
      <c r="F11" s="3">
        <v>3639680</v>
      </c>
      <c r="G11" s="3">
        <v>3579701</v>
      </c>
      <c r="H11" s="3">
        <v>2807397</v>
      </c>
      <c r="I11" s="3">
        <v>3041363</v>
      </c>
      <c r="J11" s="3">
        <v>3082701</v>
      </c>
      <c r="K11" s="3">
        <v>4238238</v>
      </c>
      <c r="L11" s="3">
        <v>3478953</v>
      </c>
      <c r="M11" s="3">
        <v>3663686</v>
      </c>
      <c r="N11" s="3">
        <v>4008435</v>
      </c>
    </row>
    <row r="12" spans="1:14" ht="30.75" customHeight="1" x14ac:dyDescent="0.25">
      <c r="A12" s="22"/>
      <c r="B12" s="6" t="s">
        <v>18</v>
      </c>
      <c r="C12" s="3">
        <f t="shared" ref="C12:N12" si="0">SUM(C5:C9,C11)</f>
        <v>145070169</v>
      </c>
      <c r="D12" s="3">
        <f t="shared" si="0"/>
        <v>124991045</v>
      </c>
      <c r="E12" s="3">
        <f t="shared" si="0"/>
        <v>139936209</v>
      </c>
      <c r="F12" s="3">
        <f t="shared" si="0"/>
        <v>120443423</v>
      </c>
      <c r="G12" s="3">
        <f t="shared" si="0"/>
        <v>109129452</v>
      </c>
      <c r="H12" s="3">
        <f t="shared" si="0"/>
        <v>101188087</v>
      </c>
      <c r="I12" s="3">
        <f t="shared" si="0"/>
        <v>101366657</v>
      </c>
      <c r="J12" s="3">
        <f t="shared" si="0"/>
        <v>104344629</v>
      </c>
      <c r="K12" s="3">
        <f t="shared" si="0"/>
        <v>102555015</v>
      </c>
      <c r="L12" s="3">
        <f t="shared" si="0"/>
        <v>117501734</v>
      </c>
      <c r="M12" s="3">
        <f t="shared" si="0"/>
        <v>121893520</v>
      </c>
      <c r="N12" s="3">
        <f t="shared" si="0"/>
        <v>140450195</v>
      </c>
    </row>
    <row r="13" spans="1:14" ht="22.5" customHeight="1" x14ac:dyDescent="0.25">
      <c r="A13" s="26" t="s">
        <v>18</v>
      </c>
      <c r="B13" s="27"/>
      <c r="C13" s="10">
        <f>C12</f>
        <v>145070169</v>
      </c>
      <c r="D13" s="10">
        <f t="shared" ref="D13:N13" si="1">D12</f>
        <v>124991045</v>
      </c>
      <c r="E13" s="10">
        <f t="shared" si="1"/>
        <v>139936209</v>
      </c>
      <c r="F13" s="10">
        <f t="shared" si="1"/>
        <v>120443423</v>
      </c>
      <c r="G13" s="10">
        <f t="shared" si="1"/>
        <v>109129452</v>
      </c>
      <c r="H13" s="10">
        <f t="shared" si="1"/>
        <v>101188087</v>
      </c>
      <c r="I13" s="10">
        <f t="shared" si="1"/>
        <v>101366657</v>
      </c>
      <c r="J13" s="10">
        <f t="shared" si="1"/>
        <v>104344629</v>
      </c>
      <c r="K13" s="10">
        <f t="shared" si="1"/>
        <v>102555015</v>
      </c>
      <c r="L13" s="10">
        <f t="shared" si="1"/>
        <v>117501734</v>
      </c>
      <c r="M13" s="10">
        <f t="shared" si="1"/>
        <v>121893520</v>
      </c>
      <c r="N13" s="10">
        <f t="shared" si="1"/>
        <v>140450195</v>
      </c>
    </row>
  </sheetData>
  <mergeCells count="5">
    <mergeCell ref="A2:N2"/>
    <mergeCell ref="A4:A12"/>
    <mergeCell ref="B4:N4"/>
    <mergeCell ref="B10:N10"/>
    <mergeCell ref="A13:B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2"/>
  <sheetViews>
    <sheetView zoomScale="70" zoomScaleNormal="70" workbookViewId="0">
      <selection activeCell="AT1" sqref="AT1:AT1048576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18.5703125" style="1" customWidth="1"/>
    <col min="5" max="6" width="18.5703125" style="1" hidden="1" customWidth="1"/>
    <col min="7" max="7" width="18.5703125" style="1" customWidth="1"/>
    <col min="8" max="9" width="18.5703125" style="1" hidden="1" customWidth="1"/>
    <col min="10" max="10" width="18.5703125" style="1" customWidth="1"/>
    <col min="11" max="12" width="18.5703125" style="1" hidden="1" customWidth="1"/>
    <col min="13" max="13" width="18.5703125" style="1" customWidth="1"/>
    <col min="14" max="16" width="18.5703125" style="1" hidden="1" customWidth="1"/>
    <col min="17" max="17" width="18.5703125" style="1" customWidth="1"/>
    <col min="18" max="20" width="18.5703125" style="1" hidden="1" customWidth="1"/>
    <col min="21" max="21" width="18.5703125" style="1" customWidth="1"/>
    <col min="22" max="24" width="18.5703125" style="1" hidden="1" customWidth="1"/>
    <col min="25" max="25" width="18.5703125" style="1" customWidth="1"/>
    <col min="26" max="28" width="18.5703125" style="1" hidden="1" customWidth="1"/>
    <col min="29" max="29" width="18.5703125" style="1" customWidth="1"/>
    <col min="30" max="32" width="18.5703125" style="1" hidden="1" customWidth="1"/>
    <col min="33" max="33" width="18.5703125" style="1" customWidth="1"/>
    <col min="34" max="36" width="18.5703125" style="1" hidden="1" customWidth="1"/>
    <col min="37" max="37" width="18.5703125" style="1" customWidth="1"/>
    <col min="38" max="40" width="18.5703125" style="1" hidden="1" customWidth="1"/>
    <col min="41" max="41" width="18.5703125" style="1" customWidth="1"/>
    <col min="42" max="44" width="18.5703125" style="1" hidden="1" customWidth="1"/>
    <col min="45" max="45" width="18.5703125" style="1" customWidth="1"/>
    <col min="46" max="46" width="9.140625" style="15"/>
    <col min="47" max="16384" width="9.140625" style="1"/>
  </cols>
  <sheetData>
    <row r="2" spans="1:46" ht="42.75" customHeight="1" x14ac:dyDescent="0.25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</row>
    <row r="3" spans="1:46" s="2" customFormat="1" ht="33" customHeight="1" x14ac:dyDescent="0.25">
      <c r="A3" s="7" t="s">
        <v>0</v>
      </c>
      <c r="B3" s="8" t="s">
        <v>1</v>
      </c>
      <c r="C3" s="8"/>
      <c r="D3" s="9" t="s">
        <v>2</v>
      </c>
      <c r="E3" s="9"/>
      <c r="F3" s="9"/>
      <c r="G3" s="9" t="s">
        <v>3</v>
      </c>
      <c r="H3" s="9"/>
      <c r="I3" s="9"/>
      <c r="J3" s="9" t="s">
        <v>4</v>
      </c>
      <c r="K3" s="9"/>
      <c r="L3" s="9"/>
      <c r="M3" s="9" t="s">
        <v>5</v>
      </c>
      <c r="N3" s="9"/>
      <c r="O3" s="9"/>
      <c r="P3" s="9"/>
      <c r="Q3" s="9" t="s">
        <v>6</v>
      </c>
      <c r="R3" s="9"/>
      <c r="S3" s="9"/>
      <c r="T3" s="9"/>
      <c r="U3" s="9" t="s">
        <v>7</v>
      </c>
      <c r="V3" s="9"/>
      <c r="W3" s="9"/>
      <c r="X3" s="9"/>
      <c r="Y3" s="9" t="s">
        <v>8</v>
      </c>
      <c r="Z3" s="9"/>
      <c r="AA3" s="9"/>
      <c r="AB3" s="9"/>
      <c r="AC3" s="9" t="s">
        <v>9</v>
      </c>
      <c r="AD3" s="9"/>
      <c r="AE3" s="9"/>
      <c r="AF3" s="9"/>
      <c r="AG3" s="9" t="s">
        <v>10</v>
      </c>
      <c r="AH3" s="9"/>
      <c r="AI3" s="9"/>
      <c r="AJ3" s="9"/>
      <c r="AK3" s="9" t="s">
        <v>11</v>
      </c>
      <c r="AL3" s="9"/>
      <c r="AM3" s="9"/>
      <c r="AN3" s="9"/>
      <c r="AO3" s="9" t="s">
        <v>12</v>
      </c>
      <c r="AP3" s="9"/>
      <c r="AQ3" s="9"/>
      <c r="AR3" s="9"/>
      <c r="AS3" s="9" t="s">
        <v>13</v>
      </c>
      <c r="AT3" s="16"/>
    </row>
    <row r="4" spans="1:46" ht="22.5" customHeight="1" x14ac:dyDescent="0.25">
      <c r="A4" s="20" t="s">
        <v>33</v>
      </c>
      <c r="B4" s="23" t="s">
        <v>19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5"/>
    </row>
    <row r="5" spans="1:46" ht="22.5" customHeight="1" x14ac:dyDescent="0.25">
      <c r="A5" s="21"/>
      <c r="B5" s="5" t="s">
        <v>25</v>
      </c>
      <c r="C5" s="5">
        <v>0.73187217108660652</v>
      </c>
      <c r="D5" s="3">
        <v>61620</v>
      </c>
      <c r="E5" s="3"/>
      <c r="F5" s="3">
        <v>1.1948531700736744</v>
      </c>
      <c r="G5" s="3">
        <v>62227</v>
      </c>
      <c r="H5" s="3"/>
      <c r="I5" s="3">
        <v>1.3125195400701706</v>
      </c>
      <c r="J5" s="3">
        <v>75547</v>
      </c>
      <c r="K5" s="3"/>
      <c r="L5" s="3">
        <v>0.82464567866926042</v>
      </c>
      <c r="M5" s="3">
        <v>65101</v>
      </c>
      <c r="N5" s="3"/>
      <c r="O5" s="3"/>
      <c r="P5" s="3">
        <v>1.0037871493677386</v>
      </c>
      <c r="Q5" s="3">
        <v>61596</v>
      </c>
      <c r="R5" s="3"/>
      <c r="S5" s="3"/>
      <c r="T5" s="3">
        <v>0.98498848957667218</v>
      </c>
      <c r="U5" s="3">
        <v>59324</v>
      </c>
      <c r="V5" s="3"/>
      <c r="W5" s="3"/>
      <c r="X5" s="3">
        <v>1.1560060376868517</v>
      </c>
      <c r="Y5" s="3">
        <v>63938</v>
      </c>
      <c r="Z5" s="3"/>
      <c r="AA5" s="3"/>
      <c r="AB5" s="3">
        <v>0.78007722007722002</v>
      </c>
      <c r="AC5" s="3">
        <v>68278</v>
      </c>
      <c r="AD5" s="3"/>
      <c r="AE5" s="3"/>
      <c r="AF5" s="3">
        <v>1.3044221666276705</v>
      </c>
      <c r="AG5" s="3">
        <v>71090</v>
      </c>
      <c r="AH5" s="3"/>
      <c r="AI5" s="3"/>
      <c r="AJ5" s="3">
        <v>0.78635391514315278</v>
      </c>
      <c r="AK5" s="3">
        <v>70566</v>
      </c>
      <c r="AL5" s="3"/>
      <c r="AM5" s="3"/>
      <c r="AN5" s="3">
        <v>1.1794142934849363</v>
      </c>
      <c r="AO5" s="3">
        <v>74798</v>
      </c>
      <c r="AP5" s="3"/>
      <c r="AQ5" s="3"/>
      <c r="AR5" s="3">
        <v>1.1909813139728636</v>
      </c>
      <c r="AS5" s="3">
        <v>82599</v>
      </c>
    </row>
    <row r="6" spans="1:46" ht="22.5" customHeight="1" x14ac:dyDescent="0.25">
      <c r="A6" s="21"/>
      <c r="B6" s="5" t="s">
        <v>26</v>
      </c>
      <c r="C6" s="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6" ht="22.5" customHeight="1" x14ac:dyDescent="0.25">
      <c r="A7" s="21"/>
      <c r="B7" s="5" t="s">
        <v>14</v>
      </c>
      <c r="C7" s="5">
        <v>1.0317428937185145</v>
      </c>
      <c r="D7" s="3">
        <v>151252903</v>
      </c>
      <c r="E7" s="3"/>
      <c r="F7" s="3">
        <v>1.0646740030843473</v>
      </c>
      <c r="G7" s="3">
        <v>129722444</v>
      </c>
      <c r="H7" s="3"/>
      <c r="I7" s="3">
        <v>1.115853018299259</v>
      </c>
      <c r="J7" s="3">
        <v>133702096</v>
      </c>
      <c r="K7" s="3"/>
      <c r="L7" s="3">
        <v>0.95185187831132545</v>
      </c>
      <c r="M7" s="3">
        <v>119564073</v>
      </c>
      <c r="N7" s="3"/>
      <c r="O7" s="3"/>
      <c r="P7" s="3">
        <v>1.0006051061678338</v>
      </c>
      <c r="Q7" s="3">
        <v>118737389</v>
      </c>
      <c r="R7" s="3"/>
      <c r="S7" s="3"/>
      <c r="T7" s="3">
        <v>0.90352112355883196</v>
      </c>
      <c r="U7" s="3">
        <v>113732783</v>
      </c>
      <c r="V7" s="3"/>
      <c r="W7" s="3"/>
      <c r="X7" s="3">
        <v>1.0645781808072667</v>
      </c>
      <c r="Y7" s="3">
        <v>115278916</v>
      </c>
      <c r="Z7" s="3"/>
      <c r="AA7" s="3"/>
      <c r="AB7" s="3">
        <v>1.0053647087912021</v>
      </c>
      <c r="AC7" s="3">
        <v>112169411</v>
      </c>
      <c r="AD7" s="3"/>
      <c r="AE7" s="3"/>
      <c r="AF7" s="3">
        <v>0.93838831777275789</v>
      </c>
      <c r="AG7" s="3">
        <v>107488782</v>
      </c>
      <c r="AH7" s="3"/>
      <c r="AI7" s="3"/>
      <c r="AJ7" s="3">
        <v>1.0940371987971242</v>
      </c>
      <c r="AK7" s="3">
        <v>111540489</v>
      </c>
      <c r="AL7" s="3"/>
      <c r="AM7" s="3"/>
      <c r="AN7" s="3">
        <v>1.0109642347476819</v>
      </c>
      <c r="AO7" s="3">
        <v>115360742</v>
      </c>
      <c r="AP7" s="3"/>
      <c r="AQ7" s="3"/>
      <c r="AR7" s="3">
        <v>1.1531952670875847</v>
      </c>
      <c r="AS7" s="3">
        <v>135274422</v>
      </c>
    </row>
    <row r="8" spans="1:46" ht="22.5" customHeight="1" x14ac:dyDescent="0.25">
      <c r="A8" s="21"/>
      <c r="B8" s="5" t="s">
        <v>15</v>
      </c>
      <c r="C8" s="5">
        <v>1.0639832993221214</v>
      </c>
      <c r="D8" s="3">
        <v>19784035</v>
      </c>
      <c r="E8" s="3"/>
      <c r="F8" s="3">
        <v>1.0021196852190426</v>
      </c>
      <c r="G8" s="3">
        <v>16868734</v>
      </c>
      <c r="H8" s="3"/>
      <c r="I8" s="3">
        <v>0.98277779030112056</v>
      </c>
      <c r="J8" s="3">
        <v>16578299</v>
      </c>
      <c r="K8" s="3"/>
      <c r="L8" s="3">
        <v>0.85824133229845811</v>
      </c>
      <c r="M8" s="3">
        <v>14636283</v>
      </c>
      <c r="N8" s="3"/>
      <c r="O8" s="3"/>
      <c r="P8" s="3">
        <v>0.99881640861188792</v>
      </c>
      <c r="Q8" s="3">
        <v>15849338</v>
      </c>
      <c r="R8" s="3"/>
      <c r="S8" s="3"/>
      <c r="T8" s="3">
        <v>0.97262495725278963</v>
      </c>
      <c r="U8" s="3">
        <v>14161487</v>
      </c>
      <c r="V8" s="3"/>
      <c r="W8" s="3"/>
      <c r="X8" s="3">
        <v>1.0213740577438699</v>
      </c>
      <c r="Y8" s="3">
        <v>13992676</v>
      </c>
      <c r="Z8" s="3"/>
      <c r="AA8" s="3"/>
      <c r="AB8" s="3">
        <v>1.0551064456031052</v>
      </c>
      <c r="AC8" s="3">
        <v>12958419</v>
      </c>
      <c r="AD8" s="3"/>
      <c r="AE8" s="3"/>
      <c r="AF8" s="3">
        <v>0.95569732962327214</v>
      </c>
      <c r="AG8" s="3">
        <v>13352586</v>
      </c>
      <c r="AH8" s="3"/>
      <c r="AI8" s="3"/>
      <c r="AJ8" s="3">
        <v>1.0728141123343253</v>
      </c>
      <c r="AK8" s="3">
        <v>12979527</v>
      </c>
      <c r="AL8" s="3"/>
      <c r="AM8" s="3"/>
      <c r="AN8" s="3">
        <v>1.0516867448555609</v>
      </c>
      <c r="AO8" s="3">
        <v>14330509</v>
      </c>
      <c r="AP8" s="3"/>
      <c r="AQ8" s="3"/>
      <c r="AR8" s="3">
        <v>1.2105048148931812</v>
      </c>
      <c r="AS8" s="3">
        <v>16870068</v>
      </c>
    </row>
    <row r="9" spans="1:46" ht="22.5" customHeight="1" x14ac:dyDescent="0.25">
      <c r="A9" s="21"/>
      <c r="B9" s="5" t="s">
        <v>16</v>
      </c>
      <c r="C9" s="5">
        <v>1.0538019377273788</v>
      </c>
      <c r="D9" s="3">
        <v>20010018</v>
      </c>
      <c r="E9" s="3"/>
      <c r="F9" s="3">
        <v>0.96689436977791499</v>
      </c>
      <c r="G9" s="3">
        <v>17765587</v>
      </c>
      <c r="H9" s="3"/>
      <c r="I9" s="3">
        <v>0.9939836291005989</v>
      </c>
      <c r="J9" s="3">
        <v>18230600</v>
      </c>
      <c r="K9" s="3"/>
      <c r="L9" s="3">
        <v>0.87223263171865906</v>
      </c>
      <c r="M9" s="3">
        <v>16154133</v>
      </c>
      <c r="N9" s="3"/>
      <c r="O9" s="3"/>
      <c r="P9" s="3">
        <v>0.90458381438920366</v>
      </c>
      <c r="Q9" s="3">
        <v>14336368</v>
      </c>
      <c r="R9" s="3"/>
      <c r="S9" s="3"/>
      <c r="T9" s="3">
        <v>0.9472927554920888</v>
      </c>
      <c r="U9" s="3">
        <v>13335417</v>
      </c>
      <c r="V9" s="3"/>
      <c r="W9" s="3"/>
      <c r="X9" s="3">
        <v>1.0912187991986415</v>
      </c>
      <c r="Y9" s="3">
        <v>13811391</v>
      </c>
      <c r="Z9" s="3"/>
      <c r="AA9" s="3"/>
      <c r="AB9" s="3">
        <v>0.92779623217528329</v>
      </c>
      <c r="AC9" s="3">
        <v>14344561</v>
      </c>
      <c r="AD9" s="3"/>
      <c r="AE9" s="3"/>
      <c r="AF9" s="3">
        <v>1.0867372499248522</v>
      </c>
      <c r="AG9" s="3">
        <v>14839430</v>
      </c>
      <c r="AH9" s="3"/>
      <c r="AI9" s="3"/>
      <c r="AJ9" s="3">
        <v>1.1123832713049491</v>
      </c>
      <c r="AK9" s="3">
        <v>15845185</v>
      </c>
      <c r="AL9" s="3"/>
      <c r="AM9" s="3"/>
      <c r="AN9" s="3">
        <v>1.0608437110900963</v>
      </c>
      <c r="AO9" s="3">
        <v>17989014</v>
      </c>
      <c r="AP9" s="3"/>
      <c r="AQ9" s="3"/>
      <c r="AR9" s="3">
        <v>1.2001676208475573</v>
      </c>
      <c r="AS9" s="3">
        <v>20188533</v>
      </c>
    </row>
    <row r="10" spans="1:46" ht="22.5" customHeight="1" x14ac:dyDescent="0.25">
      <c r="A10" s="21"/>
      <c r="B10" s="5" t="s">
        <v>17</v>
      </c>
      <c r="C10" s="5">
        <v>1.1372544919330192</v>
      </c>
      <c r="D10" s="3">
        <v>1620188</v>
      </c>
      <c r="E10" s="3"/>
      <c r="F10" s="3">
        <v>0.89433264921916222</v>
      </c>
      <c r="G10" s="3">
        <v>1434616</v>
      </c>
      <c r="H10" s="3"/>
      <c r="I10" s="3">
        <v>0.99559379747125731</v>
      </c>
      <c r="J10" s="3">
        <v>1426636</v>
      </c>
      <c r="K10" s="3"/>
      <c r="L10" s="3">
        <v>0.96948870103390838</v>
      </c>
      <c r="M10" s="3">
        <v>1329918</v>
      </c>
      <c r="N10" s="3"/>
      <c r="O10" s="3"/>
      <c r="P10" s="3">
        <v>0.79203421282243491</v>
      </c>
      <c r="Q10" s="3">
        <v>1180710</v>
      </c>
      <c r="R10" s="3"/>
      <c r="S10" s="3"/>
      <c r="T10" s="3">
        <v>0.98235640334190844</v>
      </c>
      <c r="U10" s="3">
        <v>930206</v>
      </c>
      <c r="V10" s="3"/>
      <c r="W10" s="3"/>
      <c r="X10" s="3">
        <v>0.98434235797560488</v>
      </c>
      <c r="Y10" s="3">
        <v>882359</v>
      </c>
      <c r="Z10" s="3"/>
      <c r="AA10" s="3"/>
      <c r="AB10" s="3">
        <v>0.76562590257438279</v>
      </c>
      <c r="AC10" s="3">
        <v>966199</v>
      </c>
      <c r="AD10" s="3"/>
      <c r="AE10" s="3"/>
      <c r="AF10" s="3">
        <v>1.1353965967470838</v>
      </c>
      <c r="AG10" s="3">
        <v>984076</v>
      </c>
      <c r="AH10" s="3"/>
      <c r="AI10" s="3"/>
      <c r="AJ10" s="3">
        <v>1.3334797707208903</v>
      </c>
      <c r="AK10" s="3">
        <v>1188848</v>
      </c>
      <c r="AL10" s="3"/>
      <c r="AM10" s="3"/>
      <c r="AN10" s="3">
        <v>1.2329593745472398</v>
      </c>
      <c r="AO10" s="3">
        <v>1244974</v>
      </c>
      <c r="AP10" s="3"/>
      <c r="AQ10" s="3"/>
      <c r="AR10" s="3">
        <v>1.0270292117272035</v>
      </c>
      <c r="AS10" s="3">
        <v>1459038</v>
      </c>
    </row>
    <row r="11" spans="1:46" ht="22.5" customHeight="1" x14ac:dyDescent="0.25">
      <c r="A11" s="21"/>
      <c r="B11" s="23" t="s">
        <v>20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5"/>
    </row>
    <row r="12" spans="1:46" ht="22.5" customHeight="1" x14ac:dyDescent="0.25">
      <c r="A12" s="21"/>
      <c r="B12" s="4"/>
      <c r="C12" s="4">
        <v>1.1262076679987103</v>
      </c>
      <c r="D12" s="3">
        <v>6761655</v>
      </c>
      <c r="E12" s="3"/>
      <c r="F12" s="3">
        <v>0.99137304050752528</v>
      </c>
      <c r="G12" s="3">
        <v>5930135</v>
      </c>
      <c r="H12" s="3"/>
      <c r="I12" s="3">
        <v>0.88819059238637599</v>
      </c>
      <c r="J12" s="3">
        <v>5409049</v>
      </c>
      <c r="K12" s="3"/>
      <c r="L12" s="3">
        <v>0.86946088806241761</v>
      </c>
      <c r="M12" s="3">
        <v>5129541</v>
      </c>
      <c r="N12" s="3"/>
      <c r="O12" s="3"/>
      <c r="P12" s="3">
        <v>1.1411219516806719</v>
      </c>
      <c r="Q12" s="3">
        <v>5431801</v>
      </c>
      <c r="R12" s="3"/>
      <c r="S12" s="3"/>
      <c r="T12" s="3">
        <v>0.77283354542625859</v>
      </c>
      <c r="U12" s="3">
        <v>4733937</v>
      </c>
      <c r="V12" s="3"/>
      <c r="W12" s="3"/>
      <c r="X12" s="3">
        <v>0.97019768078149915</v>
      </c>
      <c r="Y12" s="3">
        <v>4398169</v>
      </c>
      <c r="Z12" s="3"/>
      <c r="AA12" s="3"/>
      <c r="AB12" s="3">
        <v>1.1023950849495854</v>
      </c>
      <c r="AC12" s="3">
        <v>4349723</v>
      </c>
      <c r="AD12" s="3"/>
      <c r="AE12" s="3"/>
      <c r="AF12" s="3">
        <v>1.2777740872073251</v>
      </c>
      <c r="AG12" s="3">
        <v>5253476</v>
      </c>
      <c r="AH12" s="3"/>
      <c r="AI12" s="3"/>
      <c r="AJ12" s="3">
        <v>0.9622561280047166</v>
      </c>
      <c r="AK12" s="3">
        <v>5187561</v>
      </c>
      <c r="AL12" s="3"/>
      <c r="AM12" s="3"/>
      <c r="AN12" s="3">
        <v>1.0944156735887336</v>
      </c>
      <c r="AO12" s="3">
        <v>5822732</v>
      </c>
      <c r="AP12" s="3"/>
      <c r="AQ12" s="3"/>
      <c r="AR12" s="3">
        <v>1.1219173616478477</v>
      </c>
      <c r="AS12" s="3">
        <v>6254325</v>
      </c>
    </row>
    <row r="13" spans="1:46" ht="22.5" customHeight="1" x14ac:dyDescent="0.25">
      <c r="A13" s="26" t="s">
        <v>18</v>
      </c>
      <c r="B13" s="27"/>
      <c r="C13" s="17"/>
      <c r="D13" s="10">
        <f t="shared" ref="D13:AS13" si="0">SUM(D5:D10,D12)</f>
        <v>199490419</v>
      </c>
      <c r="E13" s="10"/>
      <c r="F13" s="10"/>
      <c r="G13" s="10">
        <f>SUM(G5:G10,G12)</f>
        <v>171783743</v>
      </c>
      <c r="H13" s="10"/>
      <c r="I13" s="10"/>
      <c r="J13" s="10">
        <f t="shared" si="0"/>
        <v>175422227</v>
      </c>
      <c r="K13" s="10"/>
      <c r="L13" s="10"/>
      <c r="M13" s="10">
        <f t="shared" si="0"/>
        <v>156879049</v>
      </c>
      <c r="N13" s="10"/>
      <c r="O13" s="10"/>
      <c r="P13" s="10"/>
      <c r="Q13" s="10">
        <f t="shared" si="0"/>
        <v>155597202</v>
      </c>
      <c r="R13" s="10"/>
      <c r="S13" s="10"/>
      <c r="T13" s="10"/>
      <c r="U13" s="10">
        <f>SUM(U5:U10,U12)</f>
        <v>146953154</v>
      </c>
      <c r="V13" s="10"/>
      <c r="W13" s="10"/>
      <c r="X13" s="10"/>
      <c r="Y13" s="10">
        <f>SUM(Y5:Y10,Y12)</f>
        <v>148427449</v>
      </c>
      <c r="Z13" s="10"/>
      <c r="AA13" s="10"/>
      <c r="AB13" s="10"/>
      <c r="AC13" s="10">
        <f>SUM(AC5:AC10,AC12)</f>
        <v>144856591</v>
      </c>
      <c r="AD13" s="10"/>
      <c r="AE13" s="10"/>
      <c r="AF13" s="10"/>
      <c r="AG13" s="10">
        <f>SUM(AG5:AG10,AG12)</f>
        <v>141989440</v>
      </c>
      <c r="AH13" s="10"/>
      <c r="AI13" s="10"/>
      <c r="AJ13" s="10"/>
      <c r="AK13" s="10">
        <f t="shared" si="0"/>
        <v>146812176</v>
      </c>
      <c r="AL13" s="10"/>
      <c r="AM13" s="10"/>
      <c r="AN13" s="10"/>
      <c r="AO13" s="10">
        <f>SUM(AO5:AO10,AO12)</f>
        <v>154822769</v>
      </c>
      <c r="AP13" s="10"/>
      <c r="AQ13" s="10"/>
      <c r="AR13" s="10"/>
      <c r="AS13" s="10">
        <f t="shared" si="0"/>
        <v>180128985</v>
      </c>
    </row>
    <row r="14" spans="1:46" ht="22.5" customHeight="1" x14ac:dyDescent="0.25">
      <c r="A14" s="20" t="s">
        <v>34</v>
      </c>
      <c r="B14" s="23" t="s">
        <v>19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5"/>
    </row>
    <row r="15" spans="1:46" ht="22.5" customHeight="1" x14ac:dyDescent="0.25">
      <c r="A15" s="21"/>
      <c r="B15" s="5" t="s">
        <v>26</v>
      </c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6" ht="22.5" customHeight="1" x14ac:dyDescent="0.25">
      <c r="A16" s="21"/>
      <c r="B16" s="5" t="s">
        <v>14</v>
      </c>
      <c r="C16" s="5">
        <v>0.94509574468085111</v>
      </c>
      <c r="D16" s="3">
        <v>1093169</v>
      </c>
      <c r="E16" s="3"/>
      <c r="F16" s="3">
        <v>0.45834036853183852</v>
      </c>
      <c r="G16" s="3">
        <v>981201</v>
      </c>
      <c r="H16" s="3"/>
      <c r="I16" s="3">
        <v>9.8972211648267992E-3</v>
      </c>
      <c r="J16" s="3">
        <v>958165</v>
      </c>
      <c r="K16" s="3"/>
      <c r="L16" s="3">
        <f>J16/G16</f>
        <v>0.97652264928388777</v>
      </c>
      <c r="M16" s="3">
        <v>779531</v>
      </c>
      <c r="N16" s="3"/>
      <c r="O16" s="3"/>
      <c r="P16" s="3">
        <v>0.99421067999928492</v>
      </c>
      <c r="Q16" s="3">
        <v>674076</v>
      </c>
      <c r="R16" s="3"/>
      <c r="S16" s="3"/>
      <c r="T16" s="3">
        <v>1.048407881921031</v>
      </c>
      <c r="U16" s="3">
        <v>574718</v>
      </c>
      <c r="V16" s="3"/>
      <c r="W16" s="3"/>
      <c r="X16" s="3">
        <v>1.0288913821812178</v>
      </c>
      <c r="Y16" s="3">
        <v>598342</v>
      </c>
      <c r="Z16" s="3"/>
      <c r="AA16" s="3"/>
      <c r="AB16" s="3">
        <v>1.1127482917030738</v>
      </c>
      <c r="AC16" s="3">
        <v>665819</v>
      </c>
      <c r="AD16" s="3"/>
      <c r="AE16" s="3"/>
      <c r="AF16" s="3">
        <v>1.0548242082411086</v>
      </c>
      <c r="AG16" s="3">
        <v>835074</v>
      </c>
      <c r="AH16" s="3"/>
      <c r="AI16" s="3"/>
      <c r="AJ16" s="3">
        <v>0.85851572106718865</v>
      </c>
      <c r="AK16" s="3">
        <v>798854</v>
      </c>
      <c r="AL16" s="3"/>
      <c r="AM16" s="3"/>
      <c r="AN16" s="3">
        <v>1.1252795001943749</v>
      </c>
      <c r="AO16" s="3">
        <v>856232</v>
      </c>
      <c r="AP16" s="3"/>
      <c r="AQ16" s="3"/>
      <c r="AR16" s="3">
        <v>1.3582251188317733</v>
      </c>
      <c r="AS16" s="3">
        <v>950602</v>
      </c>
    </row>
    <row r="17" spans="1:45" ht="22.5" customHeight="1" x14ac:dyDescent="0.25">
      <c r="A17" s="21"/>
      <c r="B17" s="5" t="s">
        <v>15</v>
      </c>
      <c r="C17" s="5"/>
      <c r="D17" s="3"/>
      <c r="E17" s="3"/>
      <c r="F17" s="3"/>
      <c r="G17" s="3"/>
      <c r="H17" s="3"/>
      <c r="I17" s="18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22.5" customHeight="1" x14ac:dyDescent="0.25">
      <c r="A18" s="21"/>
      <c r="B18" s="5" t="s">
        <v>16</v>
      </c>
      <c r="C18" s="5">
        <v>0.99777154022289927</v>
      </c>
      <c r="D18" s="3">
        <v>1506422</v>
      </c>
      <c r="E18" s="3"/>
      <c r="F18" s="3">
        <v>0.96613444435242357</v>
      </c>
      <c r="G18" s="3">
        <v>1444530</v>
      </c>
      <c r="H18" s="3"/>
      <c r="I18" s="3">
        <v>0.95892471616734842</v>
      </c>
      <c r="J18" s="3">
        <v>1514077</v>
      </c>
      <c r="K18" s="3"/>
      <c r="L18" s="3">
        <v>0.92652845243605109</v>
      </c>
      <c r="M18" s="3">
        <v>1189681</v>
      </c>
      <c r="N18" s="3"/>
      <c r="O18" s="3"/>
      <c r="P18" s="3">
        <v>0.85457062203160894</v>
      </c>
      <c r="Q18" s="3">
        <v>977800</v>
      </c>
      <c r="R18" s="3"/>
      <c r="S18" s="3"/>
      <c r="T18" s="3">
        <v>0.82243938592425936</v>
      </c>
      <c r="U18" s="3">
        <v>845363</v>
      </c>
      <c r="V18" s="3"/>
      <c r="W18" s="3"/>
      <c r="X18" s="3">
        <v>1.1135542895605599</v>
      </c>
      <c r="Y18" s="3">
        <v>914187</v>
      </c>
      <c r="Z18" s="3"/>
      <c r="AA18" s="3"/>
      <c r="AB18" s="3">
        <v>0.90975863392248213</v>
      </c>
      <c r="AC18" s="3">
        <v>988088</v>
      </c>
      <c r="AD18" s="3"/>
      <c r="AE18" s="3"/>
      <c r="AF18" s="3">
        <v>1.1248338957564736</v>
      </c>
      <c r="AG18" s="3">
        <v>997819</v>
      </c>
      <c r="AH18" s="3"/>
      <c r="AI18" s="3"/>
      <c r="AJ18" s="3">
        <v>1.2275177252599283</v>
      </c>
      <c r="AK18" s="3">
        <v>1054229</v>
      </c>
      <c r="AL18" s="3"/>
      <c r="AM18" s="3"/>
      <c r="AN18" s="3">
        <v>1.0865216052729261</v>
      </c>
      <c r="AO18" s="3">
        <v>1419638</v>
      </c>
      <c r="AP18" s="3"/>
      <c r="AQ18" s="3"/>
      <c r="AR18" s="3">
        <v>1.1383140835877952</v>
      </c>
      <c r="AS18" s="3">
        <v>1589311</v>
      </c>
    </row>
    <row r="19" spans="1:45" ht="22.5" customHeight="1" x14ac:dyDescent="0.25">
      <c r="A19" s="21"/>
      <c r="B19" s="5" t="s">
        <v>17</v>
      </c>
      <c r="C19" s="5">
        <v>0.96086573087381499</v>
      </c>
      <c r="D19" s="3">
        <v>32977</v>
      </c>
      <c r="E19" s="3"/>
      <c r="F19" s="3">
        <v>1.3115224291559906</v>
      </c>
      <c r="G19" s="3">
        <v>28057</v>
      </c>
      <c r="H19" s="3"/>
      <c r="I19" s="3">
        <v>1.2906254556057735</v>
      </c>
      <c r="J19" s="3">
        <v>63266</v>
      </c>
      <c r="K19" s="3"/>
      <c r="L19" s="3">
        <v>0.3974289458226018</v>
      </c>
      <c r="M19" s="3">
        <v>28380</v>
      </c>
      <c r="N19" s="3"/>
      <c r="O19" s="3"/>
      <c r="P19" s="3">
        <v>0.75032687169575352</v>
      </c>
      <c r="Q19" s="3">
        <v>17900</v>
      </c>
      <c r="R19" s="3"/>
      <c r="S19" s="3"/>
      <c r="T19" s="3">
        <v>0.65611031138722631</v>
      </c>
      <c r="U19" s="3">
        <v>18013</v>
      </c>
      <c r="V19" s="3"/>
      <c r="W19" s="3"/>
      <c r="X19" s="3">
        <v>1.3011547344110854</v>
      </c>
      <c r="Y19" s="3">
        <v>32726</v>
      </c>
      <c r="Z19" s="3"/>
      <c r="AA19" s="3"/>
      <c r="AB19" s="3">
        <v>1.074103656372027</v>
      </c>
      <c r="AC19" s="3">
        <v>20907</v>
      </c>
      <c r="AD19" s="3"/>
      <c r="AE19" s="3"/>
      <c r="AF19" s="3">
        <v>1.6359580269354705</v>
      </c>
      <c r="AG19" s="3">
        <v>24526</v>
      </c>
      <c r="AH19" s="3"/>
      <c r="AI19" s="3"/>
      <c r="AJ19" s="3">
        <v>0.90661616161616165</v>
      </c>
      <c r="AK19" s="3">
        <v>19541</v>
      </c>
      <c r="AL19" s="3"/>
      <c r="AM19" s="3"/>
      <c r="AN19" s="3">
        <v>1.6868698122667261</v>
      </c>
      <c r="AO19" s="3">
        <v>49701</v>
      </c>
      <c r="AP19" s="3"/>
      <c r="AQ19" s="3"/>
      <c r="AR19" s="3">
        <v>1.5085367061853967</v>
      </c>
      <c r="AS19" s="3">
        <v>40248</v>
      </c>
    </row>
    <row r="20" spans="1:45" ht="22.5" customHeight="1" x14ac:dyDescent="0.25">
      <c r="A20" s="21"/>
      <c r="B20" s="23" t="s">
        <v>20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5"/>
    </row>
    <row r="21" spans="1:45" ht="22.5" customHeight="1" x14ac:dyDescent="0.25">
      <c r="A21" s="21"/>
      <c r="B21" s="4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22.5" customHeight="1" x14ac:dyDescent="0.25">
      <c r="A22" s="26" t="s">
        <v>18</v>
      </c>
      <c r="B22" s="27"/>
      <c r="C22" s="17"/>
      <c r="D22" s="10">
        <f t="shared" ref="D22" si="1">SUM(D14:D19,D21)</f>
        <v>2632568</v>
      </c>
      <c r="E22" s="10"/>
      <c r="F22" s="10"/>
      <c r="G22" s="10">
        <f>SUM(G3,G15:G19,G21)</f>
        <v>2453788</v>
      </c>
      <c r="H22" s="10"/>
      <c r="I22" s="10"/>
      <c r="J22" s="10">
        <f>SUM(J3,J15:J19,J21)</f>
        <v>2535508</v>
      </c>
      <c r="K22" s="10"/>
      <c r="L22" s="10"/>
      <c r="M22" s="10">
        <f t="shared" ref="M22:AS22" si="2">SUM(M3,M15:M19,M21)</f>
        <v>1997592</v>
      </c>
      <c r="N22" s="10"/>
      <c r="O22" s="10"/>
      <c r="P22" s="10"/>
      <c r="Q22" s="10">
        <f t="shared" si="2"/>
        <v>1669776</v>
      </c>
      <c r="R22" s="10"/>
      <c r="S22" s="10"/>
      <c r="T22" s="10"/>
      <c r="U22" s="10">
        <f t="shared" si="2"/>
        <v>1438094</v>
      </c>
      <c r="V22" s="10"/>
      <c r="W22" s="10"/>
      <c r="X22" s="10"/>
      <c r="Y22" s="10">
        <f t="shared" si="2"/>
        <v>1545255</v>
      </c>
      <c r="Z22" s="10"/>
      <c r="AA22" s="10"/>
      <c r="AB22" s="10"/>
      <c r="AC22" s="10">
        <f t="shared" si="2"/>
        <v>1674814</v>
      </c>
      <c r="AD22" s="10"/>
      <c r="AE22" s="10"/>
      <c r="AF22" s="10"/>
      <c r="AG22" s="10">
        <f t="shared" si="2"/>
        <v>1857419</v>
      </c>
      <c r="AH22" s="10"/>
      <c r="AI22" s="10"/>
      <c r="AJ22" s="10"/>
      <c r="AK22" s="10">
        <f t="shared" si="2"/>
        <v>1872624</v>
      </c>
      <c r="AL22" s="10"/>
      <c r="AM22" s="10"/>
      <c r="AN22" s="10"/>
      <c r="AO22" s="10">
        <f t="shared" si="2"/>
        <v>2325571</v>
      </c>
      <c r="AP22" s="10"/>
      <c r="AQ22" s="10"/>
      <c r="AR22" s="10"/>
      <c r="AS22" s="10">
        <f t="shared" si="2"/>
        <v>2580161</v>
      </c>
    </row>
    <row r="23" spans="1:45" ht="22.5" customHeight="1" x14ac:dyDescent="0.25">
      <c r="A23" s="20" t="s">
        <v>36</v>
      </c>
      <c r="B23" s="23" t="s">
        <v>19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5"/>
    </row>
    <row r="24" spans="1:45" ht="22.5" customHeight="1" x14ac:dyDescent="0.25">
      <c r="A24" s="21"/>
      <c r="B24" s="5" t="s">
        <v>26</v>
      </c>
      <c r="C24" s="5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22.5" customHeight="1" x14ac:dyDescent="0.25">
      <c r="A25" s="21"/>
      <c r="B25" s="5" t="s">
        <v>14</v>
      </c>
      <c r="C25" s="5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22.5" customHeight="1" x14ac:dyDescent="0.25">
      <c r="A26" s="21"/>
      <c r="B26" s="5" t="s">
        <v>15</v>
      </c>
      <c r="C26" s="5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22.5" customHeight="1" x14ac:dyDescent="0.25">
      <c r="A27" s="21"/>
      <c r="B27" s="5" t="s">
        <v>16</v>
      </c>
      <c r="C27" s="5"/>
      <c r="D27" s="3">
        <v>136744</v>
      </c>
      <c r="E27" s="3"/>
      <c r="F27" s="3">
        <v>1.0267503136762861</v>
      </c>
      <c r="G27" s="3">
        <v>114174</v>
      </c>
      <c r="H27" s="3"/>
      <c r="I27" s="3">
        <v>0.9943950206928015</v>
      </c>
      <c r="J27" s="3">
        <v>100895</v>
      </c>
      <c r="K27" s="3"/>
      <c r="L27" s="3">
        <v>0.87570866786826151</v>
      </c>
      <c r="M27" s="3">
        <v>106389</v>
      </c>
      <c r="N27" s="3"/>
      <c r="O27" s="3"/>
      <c r="P27" s="3">
        <v>0.9049387682549187</v>
      </c>
      <c r="Q27" s="3">
        <v>89830</v>
      </c>
      <c r="R27" s="3"/>
      <c r="S27" s="3"/>
      <c r="T27" s="3">
        <v>0.79740095939128275</v>
      </c>
      <c r="U27" s="3">
        <v>93849</v>
      </c>
      <c r="V27" s="3"/>
      <c r="W27" s="3"/>
      <c r="X27" s="3">
        <v>1.1306997186604608</v>
      </c>
      <c r="Y27" s="3">
        <v>82548</v>
      </c>
      <c r="Z27" s="3"/>
      <c r="AA27" s="3"/>
      <c r="AB27" s="3">
        <v>0.99599825712057977</v>
      </c>
      <c r="AC27" s="3">
        <v>98047</v>
      </c>
      <c r="AD27" s="3"/>
      <c r="AE27" s="3"/>
      <c r="AF27" s="3">
        <v>1.0899001876518195</v>
      </c>
      <c r="AG27" s="3">
        <v>91905</v>
      </c>
      <c r="AH27" s="3"/>
      <c r="AI27" s="3"/>
      <c r="AJ27" s="3">
        <v>1.0617183538955552</v>
      </c>
      <c r="AK27" s="3">
        <v>114296</v>
      </c>
      <c r="AL27" s="3"/>
      <c r="AM27" s="3"/>
      <c r="AN27" s="3">
        <v>1.1755359896532855</v>
      </c>
      <c r="AO27" s="3">
        <v>109177</v>
      </c>
      <c r="AP27" s="3"/>
      <c r="AQ27" s="3"/>
      <c r="AR27" s="3">
        <v>1.0215303108523262</v>
      </c>
      <c r="AS27" s="3">
        <v>120644</v>
      </c>
    </row>
    <row r="28" spans="1:45" ht="22.5" customHeight="1" x14ac:dyDescent="0.25">
      <c r="A28" s="21"/>
      <c r="B28" s="5" t="s">
        <v>17</v>
      </c>
      <c r="C28" s="5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22.5" customHeight="1" x14ac:dyDescent="0.25">
      <c r="A29" s="21"/>
      <c r="B29" s="23" t="s">
        <v>20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5"/>
    </row>
    <row r="30" spans="1:45" ht="22.5" customHeight="1" x14ac:dyDescent="0.25">
      <c r="A30" s="21"/>
      <c r="B30" s="4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22.5" customHeight="1" x14ac:dyDescent="0.25">
      <c r="A31" s="26" t="s">
        <v>18</v>
      </c>
      <c r="B31" s="27"/>
      <c r="C31" s="17"/>
      <c r="D31" s="10">
        <f>SUM(D3,D24:D28,D30)</f>
        <v>136744</v>
      </c>
      <c r="E31" s="10">
        <f t="shared" ref="E31:AS31" si="3">SUM(E3,E24:E28,E30)</f>
        <v>0</v>
      </c>
      <c r="F31" s="10"/>
      <c r="G31" s="10">
        <f t="shared" si="3"/>
        <v>114174</v>
      </c>
      <c r="H31" s="10">
        <f t="shared" si="3"/>
        <v>0</v>
      </c>
      <c r="I31" s="10"/>
      <c r="J31" s="10">
        <f t="shared" si="3"/>
        <v>100895</v>
      </c>
      <c r="K31" s="10">
        <f t="shared" si="3"/>
        <v>0</v>
      </c>
      <c r="L31" s="10"/>
      <c r="M31" s="10">
        <f t="shared" si="3"/>
        <v>106389</v>
      </c>
      <c r="N31" s="10">
        <f t="shared" si="3"/>
        <v>0</v>
      </c>
      <c r="O31" s="10">
        <f t="shared" si="3"/>
        <v>0</v>
      </c>
      <c r="P31" s="10"/>
      <c r="Q31" s="10">
        <f t="shared" si="3"/>
        <v>89830</v>
      </c>
      <c r="R31" s="10">
        <f t="shared" si="3"/>
        <v>0</v>
      </c>
      <c r="S31" s="10">
        <f t="shared" si="3"/>
        <v>0</v>
      </c>
      <c r="T31" s="10"/>
      <c r="U31" s="10">
        <f t="shared" si="3"/>
        <v>93849</v>
      </c>
      <c r="V31" s="10">
        <f t="shared" si="3"/>
        <v>0</v>
      </c>
      <c r="W31" s="10">
        <f t="shared" si="3"/>
        <v>0</v>
      </c>
      <c r="X31" s="10"/>
      <c r="Y31" s="10">
        <f t="shared" si="3"/>
        <v>82548</v>
      </c>
      <c r="Z31" s="10">
        <f t="shared" si="3"/>
        <v>0</v>
      </c>
      <c r="AA31" s="10"/>
      <c r="AB31" s="10"/>
      <c r="AC31" s="10">
        <f t="shared" si="3"/>
        <v>98047</v>
      </c>
      <c r="AD31" s="10">
        <f t="shared" si="3"/>
        <v>0</v>
      </c>
      <c r="AE31" s="10"/>
      <c r="AF31" s="10"/>
      <c r="AG31" s="10">
        <f t="shared" si="3"/>
        <v>91905</v>
      </c>
      <c r="AH31" s="10">
        <f t="shared" si="3"/>
        <v>0</v>
      </c>
      <c r="AI31" s="10"/>
      <c r="AJ31" s="10"/>
      <c r="AK31" s="10">
        <f t="shared" si="3"/>
        <v>114296</v>
      </c>
      <c r="AL31" s="10">
        <f t="shared" si="3"/>
        <v>0</v>
      </c>
      <c r="AM31" s="10"/>
      <c r="AN31" s="10"/>
      <c r="AO31" s="10">
        <f t="shared" si="3"/>
        <v>109177</v>
      </c>
      <c r="AP31" s="10">
        <f t="shared" si="3"/>
        <v>0</v>
      </c>
      <c r="AQ31" s="10"/>
      <c r="AR31" s="10"/>
      <c r="AS31" s="10">
        <f t="shared" si="3"/>
        <v>120644</v>
      </c>
    </row>
    <row r="32" spans="1:45" ht="22.5" customHeight="1" x14ac:dyDescent="0.25">
      <c r="A32" s="26" t="s">
        <v>18</v>
      </c>
      <c r="B32" s="27"/>
      <c r="C32" s="17"/>
      <c r="D32" s="10">
        <f>D13+D22+D31</f>
        <v>202259731</v>
      </c>
      <c r="E32" s="10"/>
      <c r="F32" s="10"/>
      <c r="G32" s="10">
        <f t="shared" ref="G32:AS32" si="4">G13+G22+G31</f>
        <v>174351705</v>
      </c>
      <c r="H32" s="10"/>
      <c r="I32" s="10"/>
      <c r="J32" s="10">
        <f t="shared" si="4"/>
        <v>178058630</v>
      </c>
      <c r="K32" s="10"/>
      <c r="L32" s="10"/>
      <c r="M32" s="10">
        <f t="shared" si="4"/>
        <v>158983030</v>
      </c>
      <c r="N32" s="10">
        <f t="shared" si="4"/>
        <v>0</v>
      </c>
      <c r="O32" s="10"/>
      <c r="P32" s="10"/>
      <c r="Q32" s="10">
        <f t="shared" si="4"/>
        <v>157356808</v>
      </c>
      <c r="R32" s="10">
        <f t="shared" si="4"/>
        <v>0</v>
      </c>
      <c r="S32" s="10"/>
      <c r="T32" s="10"/>
      <c r="U32" s="10">
        <f t="shared" si="4"/>
        <v>148485097</v>
      </c>
      <c r="V32" s="10">
        <f t="shared" si="4"/>
        <v>0</v>
      </c>
      <c r="W32" s="10"/>
      <c r="X32" s="10"/>
      <c r="Y32" s="10">
        <f>Y13+Y22+Y31</f>
        <v>150055252</v>
      </c>
      <c r="Z32" s="10">
        <f t="shared" si="4"/>
        <v>0</v>
      </c>
      <c r="AA32" s="10"/>
      <c r="AB32" s="10"/>
      <c r="AC32" s="10">
        <f t="shared" si="4"/>
        <v>146629452</v>
      </c>
      <c r="AD32" s="10">
        <f t="shared" si="4"/>
        <v>0</v>
      </c>
      <c r="AE32" s="10"/>
      <c r="AF32" s="10"/>
      <c r="AG32" s="10">
        <f t="shared" si="4"/>
        <v>143938764</v>
      </c>
      <c r="AH32" s="10">
        <f t="shared" si="4"/>
        <v>0</v>
      </c>
      <c r="AI32" s="10"/>
      <c r="AJ32" s="10"/>
      <c r="AK32" s="10">
        <f t="shared" si="4"/>
        <v>148799096</v>
      </c>
      <c r="AL32" s="10">
        <f t="shared" si="4"/>
        <v>0</v>
      </c>
      <c r="AM32" s="10"/>
      <c r="AN32" s="10"/>
      <c r="AO32" s="10">
        <f t="shared" si="4"/>
        <v>157257517</v>
      </c>
      <c r="AP32" s="10">
        <f t="shared" si="4"/>
        <v>0</v>
      </c>
      <c r="AQ32" s="10"/>
      <c r="AR32" s="10"/>
      <c r="AS32" s="10">
        <f t="shared" si="4"/>
        <v>182829790</v>
      </c>
    </row>
  </sheetData>
  <mergeCells count="14">
    <mergeCell ref="A32:B32"/>
    <mergeCell ref="A2:AS2"/>
    <mergeCell ref="A4:A12"/>
    <mergeCell ref="B4:AS4"/>
    <mergeCell ref="B11:AS11"/>
    <mergeCell ref="A13:B13"/>
    <mergeCell ref="A14:A21"/>
    <mergeCell ref="B14:AS14"/>
    <mergeCell ref="B20:AS20"/>
    <mergeCell ref="A22:B22"/>
    <mergeCell ref="A23:A30"/>
    <mergeCell ref="B23:AS23"/>
    <mergeCell ref="B29:AS29"/>
    <mergeCell ref="A31:B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topLeftCell="A13" zoomScale="70" zoomScaleNormal="70" workbookViewId="0">
      <selection activeCell="C5" sqref="C5:N10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14" width="18.5703125" style="1" customWidth="1"/>
    <col min="15" max="16384" width="9.140625" style="1"/>
  </cols>
  <sheetData>
    <row r="2" spans="1:14" ht="42.75" customHeight="1" x14ac:dyDescent="0.25">
      <c r="A2" s="19" t="s">
        <v>38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0" t="s">
        <v>33</v>
      </c>
      <c r="B4" s="23" t="s">
        <v>19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21"/>
      <c r="B5" s="5" t="s">
        <v>25</v>
      </c>
      <c r="C5" s="3">
        <v>68264</v>
      </c>
      <c r="D5" s="3">
        <v>70994</v>
      </c>
      <c r="E5" s="3">
        <v>91325</v>
      </c>
      <c r="F5" s="3">
        <v>79735</v>
      </c>
      <c r="G5" s="3">
        <v>70297</v>
      </c>
      <c r="H5" s="3">
        <v>73204</v>
      </c>
      <c r="I5" s="3">
        <v>73822</v>
      </c>
      <c r="J5" s="3">
        <v>73935</v>
      </c>
      <c r="K5" s="3">
        <v>78164</v>
      </c>
      <c r="L5" s="3">
        <v>93107</v>
      </c>
      <c r="M5" s="3">
        <v>101262</v>
      </c>
      <c r="N5" s="3">
        <v>110480</v>
      </c>
    </row>
    <row r="6" spans="1:14" ht="22.5" customHeight="1" x14ac:dyDescent="0.25">
      <c r="A6" s="21"/>
      <c r="B6" s="5" t="s">
        <v>26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2.5" customHeight="1" x14ac:dyDescent="0.25">
      <c r="A7" s="21"/>
      <c r="B7" s="5" t="s">
        <v>14</v>
      </c>
      <c r="C7" s="3">
        <v>131576265</v>
      </c>
      <c r="D7" s="3">
        <v>119910457</v>
      </c>
      <c r="E7" s="3">
        <v>129503948</v>
      </c>
      <c r="F7" s="3">
        <v>110349545</v>
      </c>
      <c r="G7" s="3">
        <v>111693175</v>
      </c>
      <c r="H7" s="3">
        <v>100569959</v>
      </c>
      <c r="I7" s="3">
        <v>106882486</v>
      </c>
      <c r="J7" s="3">
        <v>106938875</v>
      </c>
      <c r="K7" s="3">
        <v>104697273</v>
      </c>
      <c r="L7" s="3">
        <v>117340883</v>
      </c>
      <c r="M7" s="3">
        <v>120864247</v>
      </c>
      <c r="N7" s="3">
        <v>132595876</v>
      </c>
    </row>
    <row r="8" spans="1:14" ht="22.5" customHeight="1" x14ac:dyDescent="0.25">
      <c r="A8" s="21"/>
      <c r="B8" s="5" t="s">
        <v>15</v>
      </c>
      <c r="C8" s="3">
        <v>17626405</v>
      </c>
      <c r="D8" s="3">
        <v>15874498</v>
      </c>
      <c r="E8" s="3">
        <v>16424878</v>
      </c>
      <c r="F8" s="3">
        <v>13852377</v>
      </c>
      <c r="G8" s="3">
        <v>13410867</v>
      </c>
      <c r="H8" s="3">
        <v>12721021</v>
      </c>
      <c r="I8" s="3">
        <v>13106149</v>
      </c>
      <c r="J8" s="3">
        <v>13352710</v>
      </c>
      <c r="K8" s="3">
        <v>13660964</v>
      </c>
      <c r="L8" s="3">
        <v>15629994</v>
      </c>
      <c r="M8" s="3">
        <v>16346431</v>
      </c>
      <c r="N8" s="3">
        <v>18708666</v>
      </c>
    </row>
    <row r="9" spans="1:14" ht="22.5" customHeight="1" x14ac:dyDescent="0.25">
      <c r="A9" s="21"/>
      <c r="B9" s="5" t="s">
        <v>16</v>
      </c>
      <c r="C9" s="3">
        <v>19937953</v>
      </c>
      <c r="D9" s="3">
        <v>17905269</v>
      </c>
      <c r="E9" s="3">
        <v>17580373</v>
      </c>
      <c r="F9" s="3">
        <v>15218508</v>
      </c>
      <c r="G9" s="3">
        <v>13822792</v>
      </c>
      <c r="H9" s="3">
        <v>12883128</v>
      </c>
      <c r="I9" s="3">
        <v>13046597</v>
      </c>
      <c r="J9" s="3">
        <v>13645656.74</v>
      </c>
      <c r="K9" s="3">
        <v>13261044</v>
      </c>
      <c r="L9" s="3">
        <v>15842276</v>
      </c>
      <c r="M9" s="3">
        <v>17200291</v>
      </c>
      <c r="N9" s="3">
        <v>19660294</v>
      </c>
    </row>
    <row r="10" spans="1:14" ht="22.5" customHeight="1" x14ac:dyDescent="0.25">
      <c r="A10" s="21"/>
      <c r="B10" s="5" t="s">
        <v>17</v>
      </c>
      <c r="C10" s="3">
        <v>1420957</v>
      </c>
      <c r="D10" s="3">
        <v>1177989</v>
      </c>
      <c r="E10" s="3">
        <v>1123870</v>
      </c>
      <c r="F10" s="3">
        <v>1023519</v>
      </c>
      <c r="G10" s="3">
        <v>890163</v>
      </c>
      <c r="H10" s="3">
        <v>762393</v>
      </c>
      <c r="I10" s="3">
        <v>700434</v>
      </c>
      <c r="J10" s="3">
        <v>812967.97</v>
      </c>
      <c r="K10" s="3">
        <v>732201</v>
      </c>
      <c r="L10" s="3">
        <v>927622</v>
      </c>
      <c r="M10" s="3">
        <v>1106770.2</v>
      </c>
      <c r="N10" s="3">
        <v>1149331</v>
      </c>
    </row>
    <row r="11" spans="1:14" ht="22.5" customHeight="1" x14ac:dyDescent="0.25">
      <c r="A11" s="21"/>
      <c r="B11" s="23" t="s">
        <v>20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4" ht="22.5" customHeight="1" x14ac:dyDescent="0.25">
      <c r="A12" s="21"/>
      <c r="B12" s="4"/>
      <c r="C12" s="3">
        <v>6545481</v>
      </c>
      <c r="D12" s="3">
        <v>5690721</v>
      </c>
      <c r="E12" s="3">
        <v>5710135</v>
      </c>
      <c r="F12" s="3">
        <v>4850582</v>
      </c>
      <c r="G12" s="3">
        <v>5149108</v>
      </c>
      <c r="H12" s="3">
        <v>4595530</v>
      </c>
      <c r="I12" s="3">
        <v>4402089</v>
      </c>
      <c r="J12" s="3">
        <v>4407079</v>
      </c>
      <c r="K12" s="3">
        <v>4254689</v>
      </c>
      <c r="L12" s="3">
        <v>5528935</v>
      </c>
      <c r="M12" s="3">
        <v>5963345</v>
      </c>
      <c r="N12" s="3">
        <v>7771506</v>
      </c>
    </row>
    <row r="13" spans="1:14" ht="22.5" customHeight="1" x14ac:dyDescent="0.25">
      <c r="A13" s="26" t="s">
        <v>18</v>
      </c>
      <c r="B13" s="27"/>
      <c r="C13" s="10">
        <f t="shared" ref="C13:N13" si="0">SUM(C5:C10,C12)</f>
        <v>177175325</v>
      </c>
      <c r="D13" s="10">
        <f>SUM(D5:D10,D12)</f>
        <v>160629928</v>
      </c>
      <c r="E13" s="10">
        <f t="shared" si="0"/>
        <v>170434529</v>
      </c>
      <c r="F13" s="10">
        <f t="shared" si="0"/>
        <v>145374266</v>
      </c>
      <c r="G13" s="10">
        <f t="shared" si="0"/>
        <v>145036402</v>
      </c>
      <c r="H13" s="10">
        <f>SUM(H5:H10,H12)</f>
        <v>131605235</v>
      </c>
      <c r="I13" s="10">
        <f>SUM(I5:I10,I12)</f>
        <v>138211577</v>
      </c>
      <c r="J13" s="10">
        <f>SUM(J5:J10,J12)</f>
        <v>139231223.71000001</v>
      </c>
      <c r="K13" s="10">
        <f>SUM(K5:K10,K12)</f>
        <v>136684335</v>
      </c>
      <c r="L13" s="10">
        <f t="shared" si="0"/>
        <v>155362817</v>
      </c>
      <c r="M13" s="10">
        <f>SUM(M5:M10,M12)</f>
        <v>161582346.19999999</v>
      </c>
      <c r="N13" s="10">
        <f t="shared" si="0"/>
        <v>179996153</v>
      </c>
    </row>
    <row r="14" spans="1:14" ht="22.5" customHeight="1" x14ac:dyDescent="0.25">
      <c r="A14" s="20" t="s">
        <v>34</v>
      </c>
      <c r="B14" s="23" t="s">
        <v>19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ht="22.5" customHeight="1" x14ac:dyDescent="0.25">
      <c r="A15" s="21"/>
      <c r="B15" s="5" t="s">
        <v>26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1"/>
      <c r="B16" s="5" t="s">
        <v>14</v>
      </c>
      <c r="C16" s="3">
        <v>946440</v>
      </c>
      <c r="D16" s="3">
        <v>884211</v>
      </c>
      <c r="E16" s="3">
        <v>953361</v>
      </c>
      <c r="F16" s="3">
        <v>826925</v>
      </c>
      <c r="G16" s="3">
        <v>788728</v>
      </c>
      <c r="H16" s="3">
        <v>720691</v>
      </c>
      <c r="I16" s="3">
        <v>721736</v>
      </c>
      <c r="J16" s="3">
        <v>203253</v>
      </c>
      <c r="K16" s="3">
        <v>217831</v>
      </c>
      <c r="L16" s="3">
        <v>219925</v>
      </c>
      <c r="M16" s="3">
        <v>229919</v>
      </c>
      <c r="N16" s="3">
        <v>320997</v>
      </c>
    </row>
    <row r="17" spans="1:14" ht="22.5" customHeight="1" x14ac:dyDescent="0.25">
      <c r="A17" s="21"/>
      <c r="B17" s="5" t="s">
        <v>15</v>
      </c>
      <c r="C17" s="3"/>
      <c r="D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21"/>
      <c r="B18" s="5" t="s">
        <v>16</v>
      </c>
      <c r="C18" s="3">
        <v>1477446</v>
      </c>
      <c r="D18" s="3">
        <v>1377305</v>
      </c>
      <c r="E18" s="3">
        <v>1370727</v>
      </c>
      <c r="F18" s="3">
        <v>1252264</v>
      </c>
      <c r="G18" s="3">
        <v>1008777</v>
      </c>
      <c r="H18" s="3">
        <v>970988</v>
      </c>
      <c r="I18" s="3">
        <v>939962</v>
      </c>
      <c r="J18" s="3">
        <v>878001</v>
      </c>
      <c r="K18" s="3">
        <v>835615</v>
      </c>
      <c r="L18" s="3">
        <v>884998</v>
      </c>
      <c r="M18" s="3">
        <v>1207922</v>
      </c>
      <c r="N18" s="3">
        <v>1113984</v>
      </c>
    </row>
    <row r="19" spans="1:14" ht="22.5" customHeight="1" x14ac:dyDescent="0.25">
      <c r="A19" s="21"/>
      <c r="B19" s="5" t="s">
        <v>17</v>
      </c>
      <c r="C19" s="3">
        <v>46605</v>
      </c>
      <c r="D19" s="3">
        <v>43904</v>
      </c>
      <c r="E19" s="3">
        <v>41934</v>
      </c>
      <c r="F19" s="3">
        <v>29987</v>
      </c>
      <c r="G19" s="3">
        <v>9257</v>
      </c>
      <c r="H19" s="3">
        <v>18876</v>
      </c>
      <c r="I19" s="3">
        <v>33660</v>
      </c>
      <c r="J19" s="3">
        <v>11318</v>
      </c>
      <c r="K19" s="3">
        <v>11142</v>
      </c>
      <c r="L19" s="3">
        <v>17901</v>
      </c>
      <c r="M19" s="3">
        <v>18223</v>
      </c>
      <c r="N19" s="3">
        <v>34929</v>
      </c>
    </row>
    <row r="20" spans="1:14" ht="22.5" customHeight="1" x14ac:dyDescent="0.25">
      <c r="A20" s="21"/>
      <c r="B20" s="23" t="s">
        <v>20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ht="22.5" customHeight="1" x14ac:dyDescent="0.25">
      <c r="A21" s="21"/>
      <c r="B21" s="4"/>
      <c r="C21" s="3"/>
      <c r="D21" s="3"/>
      <c r="E21" s="3"/>
      <c r="F21" s="3"/>
      <c r="G21" s="3"/>
      <c r="H21" s="3"/>
      <c r="I21" s="3"/>
      <c r="J21" s="3">
        <v>662666</v>
      </c>
      <c r="K21" s="3">
        <v>611067</v>
      </c>
      <c r="L21" s="3">
        <v>864871</v>
      </c>
      <c r="M21" s="3">
        <v>1013935</v>
      </c>
      <c r="N21" s="3">
        <v>1093488</v>
      </c>
    </row>
    <row r="22" spans="1:14" ht="22.5" customHeight="1" x14ac:dyDescent="0.25">
      <c r="A22" s="26" t="s">
        <v>18</v>
      </c>
      <c r="B22" s="27"/>
      <c r="C22" s="10">
        <f t="shared" ref="C22" si="1">SUM(C14:C19,C21)</f>
        <v>2470491</v>
      </c>
      <c r="D22" s="10">
        <f>SUM(D3,D15:D19,D21)</f>
        <v>2305420</v>
      </c>
      <c r="E22" s="10">
        <f>SUM(E3,E15:E19,E21)</f>
        <v>2366022</v>
      </c>
      <c r="F22" s="10">
        <f t="shared" ref="F22:N22" si="2">SUM(F3,F15:F19,F21)</f>
        <v>2109176</v>
      </c>
      <c r="G22" s="10">
        <f t="shared" si="2"/>
        <v>1806762</v>
      </c>
      <c r="H22" s="10">
        <f t="shared" si="2"/>
        <v>1710555</v>
      </c>
      <c r="I22" s="10">
        <f t="shared" si="2"/>
        <v>1695358</v>
      </c>
      <c r="J22" s="10">
        <f t="shared" si="2"/>
        <v>1755238</v>
      </c>
      <c r="K22" s="10">
        <f t="shared" si="2"/>
        <v>1675655</v>
      </c>
      <c r="L22" s="10">
        <f t="shared" si="2"/>
        <v>1987695</v>
      </c>
      <c r="M22" s="10">
        <f t="shared" si="2"/>
        <v>2469999</v>
      </c>
      <c r="N22" s="10">
        <f t="shared" si="2"/>
        <v>2563398</v>
      </c>
    </row>
    <row r="23" spans="1:14" ht="22.5" customHeight="1" x14ac:dyDescent="0.25">
      <c r="A23" s="20" t="s">
        <v>36</v>
      </c>
      <c r="B23" s="23" t="s">
        <v>19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ht="22.5" customHeight="1" x14ac:dyDescent="0.25">
      <c r="A24" s="21"/>
      <c r="B24" s="5" t="s">
        <v>26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22.5" customHeight="1" x14ac:dyDescent="0.25">
      <c r="A25" s="21"/>
      <c r="B25" s="5" t="s">
        <v>14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22.5" customHeight="1" x14ac:dyDescent="0.25">
      <c r="A26" s="21"/>
      <c r="B26" s="5" t="s">
        <v>15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22.5" customHeight="1" x14ac:dyDescent="0.25">
      <c r="A27" s="21"/>
      <c r="B27" s="5" t="s">
        <v>16</v>
      </c>
      <c r="C27" s="3">
        <v>128769</v>
      </c>
      <c r="D27" s="3">
        <v>111788</v>
      </c>
      <c r="E27" s="3">
        <v>105378</v>
      </c>
      <c r="F27" s="3">
        <v>104951</v>
      </c>
      <c r="G27" s="3">
        <v>84530</v>
      </c>
      <c r="H27" s="3">
        <v>88521</v>
      </c>
      <c r="I27" s="3">
        <v>93238</v>
      </c>
      <c r="J27" s="3">
        <v>88638</v>
      </c>
      <c r="K27" s="3">
        <v>81508</v>
      </c>
      <c r="L27" s="3">
        <v>101945</v>
      </c>
      <c r="M27" s="3">
        <v>111129</v>
      </c>
      <c r="N27" s="3">
        <v>110068</v>
      </c>
    </row>
    <row r="28" spans="1:14" ht="22.5" customHeight="1" x14ac:dyDescent="0.25">
      <c r="A28" s="21"/>
      <c r="B28" s="5" t="s">
        <v>17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22.5" customHeight="1" x14ac:dyDescent="0.25">
      <c r="A29" s="21"/>
      <c r="B29" s="23" t="s">
        <v>20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22.5" customHeight="1" x14ac:dyDescent="0.25">
      <c r="A30" s="21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22.5" customHeight="1" x14ac:dyDescent="0.25">
      <c r="A31" s="26" t="s">
        <v>18</v>
      </c>
      <c r="B31" s="27"/>
      <c r="C31" s="10">
        <f>SUM(C3,C24:C28,C30)</f>
        <v>128769</v>
      </c>
      <c r="D31" s="10">
        <f t="shared" ref="D31:N31" si="3">SUM(D3,D24:D28,D30)</f>
        <v>111788</v>
      </c>
      <c r="E31" s="10">
        <f t="shared" si="3"/>
        <v>105378</v>
      </c>
      <c r="F31" s="10">
        <f t="shared" si="3"/>
        <v>104951</v>
      </c>
      <c r="G31" s="10">
        <f t="shared" si="3"/>
        <v>84530</v>
      </c>
      <c r="H31" s="10">
        <f t="shared" si="3"/>
        <v>88521</v>
      </c>
      <c r="I31" s="10">
        <f t="shared" si="3"/>
        <v>93238</v>
      </c>
      <c r="J31" s="10">
        <f t="shared" si="3"/>
        <v>88638</v>
      </c>
      <c r="K31" s="10">
        <f t="shared" si="3"/>
        <v>81508</v>
      </c>
      <c r="L31" s="10">
        <f t="shared" si="3"/>
        <v>101945</v>
      </c>
      <c r="M31" s="10">
        <f t="shared" si="3"/>
        <v>111129</v>
      </c>
      <c r="N31" s="10">
        <f t="shared" si="3"/>
        <v>110068</v>
      </c>
    </row>
    <row r="32" spans="1:14" ht="22.5" customHeight="1" x14ac:dyDescent="0.25">
      <c r="A32" s="26" t="s">
        <v>18</v>
      </c>
      <c r="B32" s="27"/>
      <c r="C32" s="10">
        <f>C13+C22+C31</f>
        <v>179774585</v>
      </c>
      <c r="D32" s="10">
        <f t="shared" ref="D32:N32" si="4">D13+D22+D31</f>
        <v>163047136</v>
      </c>
      <c r="E32" s="10">
        <f t="shared" si="4"/>
        <v>172905929</v>
      </c>
      <c r="F32" s="10">
        <f t="shared" si="4"/>
        <v>147588393</v>
      </c>
      <c r="G32" s="10">
        <f t="shared" si="4"/>
        <v>146927694</v>
      </c>
      <c r="H32" s="10">
        <f t="shared" si="4"/>
        <v>133404311</v>
      </c>
      <c r="I32" s="10">
        <f>I13+I22+I31</f>
        <v>140000173</v>
      </c>
      <c r="J32" s="10">
        <f t="shared" si="4"/>
        <v>141075099.71000001</v>
      </c>
      <c r="K32" s="10">
        <f t="shared" si="4"/>
        <v>138441498</v>
      </c>
      <c r="L32" s="10">
        <f t="shared" si="4"/>
        <v>157452457</v>
      </c>
      <c r="M32" s="10">
        <f t="shared" si="4"/>
        <v>164163474.19999999</v>
      </c>
      <c r="N32" s="10">
        <f t="shared" si="4"/>
        <v>182669619</v>
      </c>
    </row>
  </sheetData>
  <mergeCells count="14">
    <mergeCell ref="A32:B32"/>
    <mergeCell ref="A2:N2"/>
    <mergeCell ref="A4:A12"/>
    <mergeCell ref="B4:N4"/>
    <mergeCell ref="B11:N11"/>
    <mergeCell ref="A13:B13"/>
    <mergeCell ref="A14:A21"/>
    <mergeCell ref="B14:N14"/>
    <mergeCell ref="B20:N20"/>
    <mergeCell ref="A22:B22"/>
    <mergeCell ref="A23:A30"/>
    <mergeCell ref="B23:N23"/>
    <mergeCell ref="B29:N29"/>
    <mergeCell ref="A31:B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tabSelected="1" zoomScale="70" zoomScaleNormal="70" workbookViewId="0">
      <selection activeCell="A2" sqref="A2:N2"/>
    </sheetView>
  </sheetViews>
  <sheetFormatPr defaultColWidth="9.140625" defaultRowHeight="15" x14ac:dyDescent="0.25"/>
  <cols>
    <col min="1" max="1" width="24.85546875" style="1" customWidth="1"/>
    <col min="2" max="2" width="14.85546875" style="1" customWidth="1"/>
    <col min="3" max="14" width="18.5703125" style="1" customWidth="1"/>
    <col min="15" max="16384" width="9.140625" style="1"/>
  </cols>
  <sheetData>
    <row r="2" spans="1:14" ht="42.75" customHeight="1" x14ac:dyDescent="0.25">
      <c r="A2" s="19" t="s">
        <v>39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0" t="s">
        <v>33</v>
      </c>
      <c r="B4" s="23" t="s">
        <v>19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21"/>
      <c r="B5" s="5" t="s">
        <v>25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21"/>
      <c r="B6" s="5" t="s">
        <v>26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2.5" customHeight="1" x14ac:dyDescent="0.25">
      <c r="A7" s="21"/>
      <c r="B7" s="5" t="s">
        <v>14</v>
      </c>
      <c r="C7" s="3">
        <v>132761212</v>
      </c>
      <c r="D7" s="3">
        <v>114393119</v>
      </c>
      <c r="E7" s="3">
        <v>105898337</v>
      </c>
      <c r="F7" s="3">
        <v>104942157</v>
      </c>
      <c r="G7" s="3">
        <v>101719097</v>
      </c>
      <c r="H7" s="3">
        <v>96138585</v>
      </c>
      <c r="I7" s="3">
        <v>103075526</v>
      </c>
      <c r="J7" s="3">
        <v>109135798</v>
      </c>
      <c r="K7" s="3">
        <v>102427865</v>
      </c>
      <c r="L7" s="3">
        <v>101253270</v>
      </c>
      <c r="M7" s="3">
        <v>105734225</v>
      </c>
      <c r="N7" s="3">
        <v>115765165</v>
      </c>
    </row>
    <row r="8" spans="1:14" ht="22.5" customHeight="1" x14ac:dyDescent="0.25">
      <c r="A8" s="21"/>
      <c r="B8" s="5" t="s">
        <v>15</v>
      </c>
      <c r="C8" s="3">
        <v>19212587</v>
      </c>
      <c r="D8" s="3">
        <v>18199413</v>
      </c>
      <c r="E8" s="3">
        <v>17184950</v>
      </c>
      <c r="F8" s="3">
        <v>15368522</v>
      </c>
      <c r="G8" s="3">
        <v>14560743</v>
      </c>
      <c r="H8" s="3">
        <v>12415326</v>
      </c>
      <c r="I8" s="3">
        <v>13619848</v>
      </c>
      <c r="J8" s="3">
        <v>13202132</v>
      </c>
      <c r="K8" s="3">
        <v>13443056</v>
      </c>
      <c r="L8" s="3">
        <v>15717636</v>
      </c>
      <c r="M8" s="3">
        <v>15437761</v>
      </c>
      <c r="N8" s="3">
        <v>18912126</v>
      </c>
    </row>
    <row r="9" spans="1:14" ht="22.5" customHeight="1" x14ac:dyDescent="0.25">
      <c r="A9" s="21"/>
      <c r="B9" s="5" t="s">
        <v>16</v>
      </c>
      <c r="C9" s="3">
        <v>19952591</v>
      </c>
      <c r="D9" s="3">
        <v>18506511</v>
      </c>
      <c r="E9" s="3">
        <v>17786594.139867999</v>
      </c>
      <c r="F9" s="3">
        <v>16014515.080418</v>
      </c>
      <c r="G9" s="3">
        <v>14403338.413921</v>
      </c>
      <c r="H9" s="3">
        <v>13479307.732356001</v>
      </c>
      <c r="I9" s="3">
        <v>14320471.045670999</v>
      </c>
      <c r="J9" s="3">
        <v>13691464.281401999</v>
      </c>
      <c r="K9" s="3">
        <v>13810320.831429999</v>
      </c>
      <c r="L9" s="3">
        <v>16334015.712675</v>
      </c>
      <c r="M9" s="3">
        <v>15518522</v>
      </c>
      <c r="N9" s="3">
        <v>17956723.708310999</v>
      </c>
    </row>
    <row r="10" spans="1:14" ht="22.5" customHeight="1" x14ac:dyDescent="0.25">
      <c r="A10" s="21"/>
      <c r="B10" s="5" t="s">
        <v>17</v>
      </c>
      <c r="C10" s="3">
        <v>1294215</v>
      </c>
      <c r="D10" s="3">
        <v>1179132</v>
      </c>
      <c r="E10" s="3">
        <v>1150645.8570030001</v>
      </c>
      <c r="F10" s="3">
        <v>951664.522536</v>
      </c>
      <c r="G10" s="3">
        <v>898325.28300399997</v>
      </c>
      <c r="H10" s="3">
        <v>692848.49121599994</v>
      </c>
      <c r="I10" s="3">
        <v>728048.77699499996</v>
      </c>
      <c r="J10" s="3">
        <v>794335.92883999995</v>
      </c>
      <c r="K10" s="3">
        <v>758890.97051999997</v>
      </c>
      <c r="L10" s="3">
        <v>895342.00068000006</v>
      </c>
      <c r="M10" s="3">
        <v>909932</v>
      </c>
      <c r="N10" s="3">
        <v>1071913.0769</v>
      </c>
    </row>
    <row r="11" spans="1:14" ht="22.5" customHeight="1" x14ac:dyDescent="0.25">
      <c r="A11" s="21"/>
      <c r="B11" s="23" t="s">
        <v>20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4" ht="22.5" customHeight="1" x14ac:dyDescent="0.25">
      <c r="A12" s="21"/>
      <c r="B12" s="4"/>
      <c r="C12" s="3">
        <v>6350818</v>
      </c>
      <c r="D12" s="3">
        <v>6507067</v>
      </c>
      <c r="E12" s="3">
        <v>5641052.8354000002</v>
      </c>
      <c r="F12" s="3">
        <v>5202288.1323999995</v>
      </c>
      <c r="G12" s="3">
        <v>5184066.0322000002</v>
      </c>
      <c r="H12" s="3">
        <v>4406059.8996000001</v>
      </c>
      <c r="I12" s="3">
        <v>4146030.3964</v>
      </c>
      <c r="J12" s="3">
        <v>4316884.3876</v>
      </c>
      <c r="K12" s="3">
        <v>4208467.9324000003</v>
      </c>
      <c r="L12" s="3">
        <v>5184671.2496000007</v>
      </c>
      <c r="M12" s="3">
        <v>5918257</v>
      </c>
      <c r="N12" s="3">
        <v>6151726</v>
      </c>
    </row>
    <row r="13" spans="1:14" ht="22.5" customHeight="1" x14ac:dyDescent="0.25">
      <c r="A13" s="26" t="s">
        <v>18</v>
      </c>
      <c r="B13" s="27"/>
      <c r="C13" s="10">
        <f t="shared" ref="C13:N13" si="0">SUM(C5:C10,C12)</f>
        <v>179571423</v>
      </c>
      <c r="D13" s="10">
        <f>SUM(D5:D10,D12)</f>
        <v>158785242</v>
      </c>
      <c r="E13" s="10">
        <f t="shared" si="0"/>
        <v>147661579.83227098</v>
      </c>
      <c r="F13" s="10">
        <f t="shared" si="0"/>
        <v>142479146.73535401</v>
      </c>
      <c r="G13" s="10">
        <f t="shared" si="0"/>
        <v>136765569.72912499</v>
      </c>
      <c r="H13" s="10">
        <f>SUM(H5:H10,H12)</f>
        <v>127132127.123172</v>
      </c>
      <c r="I13" s="10">
        <f>SUM(I5:I10,I12)</f>
        <v>135889924.21906599</v>
      </c>
      <c r="J13" s="10">
        <f>SUM(J5:J10,J12)</f>
        <v>141140614.59784201</v>
      </c>
      <c r="K13" s="10">
        <f>SUM(K5:K10,K12)</f>
        <v>134648600.73435</v>
      </c>
      <c r="L13" s="10">
        <f t="shared" si="0"/>
        <v>139384934.962955</v>
      </c>
      <c r="M13" s="10">
        <f>SUM(M5:M10,M12)</f>
        <v>143518697</v>
      </c>
      <c r="N13" s="10">
        <f t="shared" si="0"/>
        <v>159857653.785211</v>
      </c>
    </row>
    <row r="14" spans="1:14" ht="22.5" customHeight="1" x14ac:dyDescent="0.25">
      <c r="A14" s="20" t="s">
        <v>34</v>
      </c>
      <c r="B14" s="23" t="s">
        <v>19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ht="22.5" customHeight="1" x14ac:dyDescent="0.25">
      <c r="A15" s="21"/>
      <c r="B15" s="5" t="s">
        <v>26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2.5" customHeight="1" x14ac:dyDescent="0.25">
      <c r="A16" s="21"/>
      <c r="B16" s="5" t="s">
        <v>14</v>
      </c>
      <c r="C16" s="3">
        <v>266045</v>
      </c>
      <c r="D16" s="3">
        <v>200182</v>
      </c>
      <c r="E16" s="3">
        <v>188785</v>
      </c>
      <c r="F16" s="3">
        <v>281899</v>
      </c>
      <c r="G16" s="3">
        <v>242520</v>
      </c>
      <c r="H16" s="3">
        <v>258554</v>
      </c>
      <c r="I16" s="3">
        <v>238380</v>
      </c>
      <c r="J16" s="3">
        <v>283764</v>
      </c>
      <c r="K16" s="3">
        <v>304916</v>
      </c>
      <c r="L16" s="3">
        <v>258420</v>
      </c>
      <c r="M16" s="3">
        <v>279771</v>
      </c>
      <c r="N16" s="3">
        <v>324776</v>
      </c>
    </row>
    <row r="17" spans="1:14" ht="22.5" customHeight="1" x14ac:dyDescent="0.25">
      <c r="A17" s="21"/>
      <c r="B17" s="5" t="s">
        <v>15</v>
      </c>
      <c r="C17" s="3"/>
      <c r="D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22.5" customHeight="1" x14ac:dyDescent="0.25">
      <c r="A18" s="21"/>
      <c r="B18" s="5" t="s">
        <v>16</v>
      </c>
      <c r="C18" s="3">
        <v>1301496</v>
      </c>
      <c r="D18" s="3">
        <v>1093781</v>
      </c>
      <c r="E18" s="3">
        <v>861801</v>
      </c>
      <c r="F18" s="3">
        <v>965704</v>
      </c>
      <c r="G18" s="3">
        <v>972982</v>
      </c>
      <c r="H18" s="3">
        <v>912802</v>
      </c>
      <c r="I18" s="3">
        <v>1017419</v>
      </c>
      <c r="J18" s="3">
        <v>904687</v>
      </c>
      <c r="K18" s="3">
        <v>915254</v>
      </c>
      <c r="L18" s="3">
        <v>930646</v>
      </c>
      <c r="M18" s="3">
        <v>998651</v>
      </c>
      <c r="N18" s="3">
        <v>1003738</v>
      </c>
    </row>
    <row r="19" spans="1:14" ht="22.5" customHeight="1" x14ac:dyDescent="0.25">
      <c r="A19" s="21"/>
      <c r="B19" s="5" t="s">
        <v>17</v>
      </c>
      <c r="C19" s="3">
        <v>47221</v>
      </c>
      <c r="D19" s="3">
        <v>43185</v>
      </c>
      <c r="E19" s="3">
        <v>30295</v>
      </c>
      <c r="F19" s="3">
        <v>27075</v>
      </c>
      <c r="G19" s="3">
        <v>20292</v>
      </c>
      <c r="H19" s="3">
        <v>16263</v>
      </c>
      <c r="I19" s="3">
        <v>17770</v>
      </c>
      <c r="J19" s="3">
        <v>16692</v>
      </c>
      <c r="K19" s="3">
        <v>26568</v>
      </c>
      <c r="L19" s="3">
        <v>32318</v>
      </c>
      <c r="M19" s="3">
        <v>38219</v>
      </c>
      <c r="N19" s="3">
        <v>58038</v>
      </c>
    </row>
    <row r="20" spans="1:14" ht="22.5" customHeight="1" x14ac:dyDescent="0.25">
      <c r="A20" s="21"/>
      <c r="B20" s="23" t="s">
        <v>20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ht="22.5" customHeight="1" x14ac:dyDescent="0.25">
      <c r="A21" s="21"/>
      <c r="B21" s="4"/>
      <c r="C21" s="3">
        <v>1243195</v>
      </c>
      <c r="D21" s="3">
        <v>1166810</v>
      </c>
      <c r="E21" s="3">
        <v>949396</v>
      </c>
      <c r="F21" s="3">
        <v>864006</v>
      </c>
      <c r="G21" s="3">
        <v>770428</v>
      </c>
      <c r="H21" s="3">
        <v>643839</v>
      </c>
      <c r="I21" s="3">
        <v>599456</v>
      </c>
      <c r="J21" s="3">
        <v>660712</v>
      </c>
      <c r="K21" s="3">
        <v>678920</v>
      </c>
      <c r="L21" s="3">
        <v>885731</v>
      </c>
      <c r="M21" s="3">
        <v>868620</v>
      </c>
      <c r="N21" s="3">
        <v>1161020</v>
      </c>
    </row>
    <row r="22" spans="1:14" ht="22.5" customHeight="1" x14ac:dyDescent="0.25">
      <c r="A22" s="26" t="s">
        <v>18</v>
      </c>
      <c r="B22" s="27"/>
      <c r="C22" s="10">
        <f t="shared" ref="C22" si="1">SUM(C14:C19,C21)</f>
        <v>2857957</v>
      </c>
      <c r="D22" s="10">
        <f>SUM(D3,D15:D19,D21)</f>
        <v>2503958</v>
      </c>
      <c r="E22" s="10">
        <f>SUM(E3,E15:E19,E21)</f>
        <v>2030277</v>
      </c>
      <c r="F22" s="10">
        <f t="shared" ref="F22:N22" si="2">SUM(F3,F15:F19,F21)</f>
        <v>2138684</v>
      </c>
      <c r="G22" s="10">
        <f t="shared" si="2"/>
        <v>2006222</v>
      </c>
      <c r="H22" s="10">
        <f t="shared" si="2"/>
        <v>1831458</v>
      </c>
      <c r="I22" s="10">
        <f t="shared" si="2"/>
        <v>1873025</v>
      </c>
      <c r="J22" s="10">
        <f t="shared" si="2"/>
        <v>1865855</v>
      </c>
      <c r="K22" s="10">
        <f t="shared" si="2"/>
        <v>1925658</v>
      </c>
      <c r="L22" s="10">
        <f t="shared" si="2"/>
        <v>2107115</v>
      </c>
      <c r="M22" s="10">
        <f t="shared" si="2"/>
        <v>2185261</v>
      </c>
      <c r="N22" s="10">
        <f t="shared" si="2"/>
        <v>2547572</v>
      </c>
    </row>
    <row r="23" spans="1:14" ht="22.5" customHeight="1" x14ac:dyDescent="0.25">
      <c r="A23" s="20" t="s">
        <v>36</v>
      </c>
      <c r="B23" s="23" t="s">
        <v>19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ht="22.5" customHeight="1" x14ac:dyDescent="0.25">
      <c r="A24" s="21"/>
      <c r="B24" s="5" t="s">
        <v>26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22.5" customHeight="1" x14ac:dyDescent="0.25">
      <c r="A25" s="21"/>
      <c r="B25" s="5" t="s">
        <v>14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22.5" customHeight="1" x14ac:dyDescent="0.25">
      <c r="A26" s="21"/>
      <c r="B26" s="5" t="s">
        <v>15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22.5" customHeight="1" x14ac:dyDescent="0.25">
      <c r="A27" s="21"/>
      <c r="B27" s="5" t="s">
        <v>16</v>
      </c>
      <c r="C27" s="3">
        <v>168060</v>
      </c>
      <c r="D27" s="3">
        <v>116087</v>
      </c>
      <c r="E27" s="3">
        <v>101397</v>
      </c>
      <c r="F27" s="3">
        <v>105499</v>
      </c>
      <c r="G27" s="3">
        <v>91020</v>
      </c>
      <c r="H27" s="3">
        <v>96604</v>
      </c>
      <c r="I27" s="3">
        <v>200026</v>
      </c>
      <c r="J27" s="3">
        <v>82667</v>
      </c>
      <c r="K27" s="3">
        <v>101854</v>
      </c>
      <c r="L27" s="3">
        <v>115826</v>
      </c>
      <c r="M27" s="3">
        <v>127010</v>
      </c>
      <c r="N27" s="3">
        <v>135546</v>
      </c>
    </row>
    <row r="28" spans="1:14" ht="22.5" customHeight="1" x14ac:dyDescent="0.25">
      <c r="A28" s="21"/>
      <c r="B28" s="5" t="s">
        <v>17</v>
      </c>
      <c r="C28" s="3"/>
      <c r="D28" s="3"/>
      <c r="E28" s="3"/>
      <c r="F28" s="3"/>
      <c r="G28" s="3"/>
      <c r="H28" s="3"/>
      <c r="I28" s="3"/>
      <c r="J28" s="3">
        <v>119073</v>
      </c>
      <c r="K28" s="3">
        <v>98640</v>
      </c>
      <c r="L28" s="3">
        <v>146640</v>
      </c>
      <c r="M28" s="3">
        <v>71560</v>
      </c>
      <c r="N28" s="3">
        <v>199839</v>
      </c>
    </row>
    <row r="29" spans="1:14" ht="22.5" customHeight="1" x14ac:dyDescent="0.25">
      <c r="A29" s="21"/>
      <c r="B29" s="23" t="s">
        <v>20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22.5" customHeight="1" x14ac:dyDescent="0.25">
      <c r="A30" s="21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22.5" customHeight="1" x14ac:dyDescent="0.25">
      <c r="A31" s="26" t="s">
        <v>18</v>
      </c>
      <c r="B31" s="27"/>
      <c r="C31" s="10">
        <f>SUM(C3,C24:C28,C30)</f>
        <v>168060</v>
      </c>
      <c r="D31" s="10">
        <f t="shared" ref="D31:N31" si="3">SUM(D3,D24:D28,D30)</f>
        <v>116087</v>
      </c>
      <c r="E31" s="10">
        <f t="shared" si="3"/>
        <v>101397</v>
      </c>
      <c r="F31" s="10">
        <f t="shared" si="3"/>
        <v>105499</v>
      </c>
      <c r="G31" s="10">
        <f t="shared" si="3"/>
        <v>91020</v>
      </c>
      <c r="H31" s="10">
        <f t="shared" si="3"/>
        <v>96604</v>
      </c>
      <c r="I31" s="10">
        <f t="shared" si="3"/>
        <v>200026</v>
      </c>
      <c r="J31" s="10">
        <f t="shared" si="3"/>
        <v>201740</v>
      </c>
      <c r="K31" s="10">
        <f t="shared" si="3"/>
        <v>200494</v>
      </c>
      <c r="L31" s="10">
        <f t="shared" si="3"/>
        <v>262466</v>
      </c>
      <c r="M31" s="10">
        <f t="shared" si="3"/>
        <v>198570</v>
      </c>
      <c r="N31" s="10">
        <f t="shared" si="3"/>
        <v>335385</v>
      </c>
    </row>
    <row r="32" spans="1:14" ht="22.5" customHeight="1" x14ac:dyDescent="0.25">
      <c r="A32" s="26" t="s">
        <v>18</v>
      </c>
      <c r="B32" s="27"/>
      <c r="C32" s="10">
        <f>C13+C22+C31</f>
        <v>182597440</v>
      </c>
      <c r="D32" s="10">
        <f t="shared" ref="D32:N32" si="4">D13+D22+D31</f>
        <v>161405287</v>
      </c>
      <c r="E32" s="10">
        <f t="shared" si="4"/>
        <v>149793253.83227098</v>
      </c>
      <c r="F32" s="10">
        <f t="shared" si="4"/>
        <v>144723329.73535401</v>
      </c>
      <c r="G32" s="10">
        <f t="shared" si="4"/>
        <v>138862811.72912499</v>
      </c>
      <c r="H32" s="10">
        <f t="shared" si="4"/>
        <v>129060189.123172</v>
      </c>
      <c r="I32" s="10">
        <f>I13+I22+I31</f>
        <v>137962975.21906599</v>
      </c>
      <c r="J32" s="10">
        <f t="shared" si="4"/>
        <v>143208209.59784201</v>
      </c>
      <c r="K32" s="10">
        <f t="shared" si="4"/>
        <v>136774752.73435</v>
      </c>
      <c r="L32" s="10">
        <f t="shared" si="4"/>
        <v>141754515.962955</v>
      </c>
      <c r="M32" s="10">
        <f t="shared" si="4"/>
        <v>145902528</v>
      </c>
      <c r="N32" s="10">
        <f t="shared" si="4"/>
        <v>162740610.785211</v>
      </c>
    </row>
  </sheetData>
  <mergeCells count="14">
    <mergeCell ref="A32:B32"/>
    <mergeCell ref="A2:N2"/>
    <mergeCell ref="A4:A12"/>
    <mergeCell ref="B4:N4"/>
    <mergeCell ref="B11:N11"/>
    <mergeCell ref="A13:B13"/>
    <mergeCell ref="A14:A21"/>
    <mergeCell ref="B14:N14"/>
    <mergeCell ref="B20:N20"/>
    <mergeCell ref="A22:B22"/>
    <mergeCell ref="A23:A30"/>
    <mergeCell ref="B23:N23"/>
    <mergeCell ref="B29:N29"/>
    <mergeCell ref="A31:B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workbookViewId="0">
      <selection activeCell="B10" sqref="A10:XFD10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0" t="s">
        <v>24</v>
      </c>
      <c r="B4" s="23" t="s">
        <v>19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21"/>
      <c r="B5" s="5" t="s">
        <v>25</v>
      </c>
      <c r="C5" s="3">
        <v>306193</v>
      </c>
      <c r="D5" s="3">
        <v>300170</v>
      </c>
      <c r="E5" s="3">
        <v>322139</v>
      </c>
      <c r="F5" s="3">
        <v>267864</v>
      </c>
      <c r="G5" s="3">
        <v>332966</v>
      </c>
      <c r="H5" s="3">
        <v>371943</v>
      </c>
      <c r="I5" s="3">
        <v>392510</v>
      </c>
      <c r="J5" s="3">
        <v>372234</v>
      </c>
      <c r="K5" s="3">
        <v>319490</v>
      </c>
      <c r="L5" s="3">
        <v>351178</v>
      </c>
      <c r="M5" s="3">
        <v>310886</v>
      </c>
      <c r="N5" s="3">
        <v>336897</v>
      </c>
    </row>
    <row r="6" spans="1:14" ht="22.5" customHeight="1" x14ac:dyDescent="0.25">
      <c r="A6" s="21"/>
      <c r="B6" s="5" t="s">
        <v>14</v>
      </c>
      <c r="C6" s="3">
        <v>94649321</v>
      </c>
      <c r="D6" s="3">
        <v>81786226</v>
      </c>
      <c r="E6" s="3">
        <v>86096423</v>
      </c>
      <c r="F6" s="3">
        <v>75126873</v>
      </c>
      <c r="G6" s="3">
        <v>73654256</v>
      </c>
      <c r="H6" s="3">
        <v>68705932</v>
      </c>
      <c r="I6" s="3">
        <v>68462922</v>
      </c>
      <c r="J6" s="3">
        <v>70197435</v>
      </c>
      <c r="K6" s="3">
        <v>69118244</v>
      </c>
      <c r="L6" s="3">
        <v>79495659</v>
      </c>
      <c r="M6" s="3">
        <v>81635047.000000015</v>
      </c>
      <c r="N6" s="3">
        <v>92967426</v>
      </c>
    </row>
    <row r="7" spans="1:14" ht="22.5" customHeight="1" x14ac:dyDescent="0.25">
      <c r="A7" s="21"/>
      <c r="B7" s="5" t="s">
        <v>15</v>
      </c>
      <c r="C7" s="3">
        <v>20504377</v>
      </c>
      <c r="D7" s="3">
        <v>18180056</v>
      </c>
      <c r="E7" s="3">
        <v>19086087</v>
      </c>
      <c r="F7" s="3">
        <v>17170083</v>
      </c>
      <c r="G7" s="3">
        <v>18247986</v>
      </c>
      <c r="H7" s="3">
        <v>16288294</v>
      </c>
      <c r="I7" s="3">
        <v>17072063</v>
      </c>
      <c r="J7" s="3">
        <v>16292431</v>
      </c>
      <c r="K7" s="3">
        <v>16508418</v>
      </c>
      <c r="L7" s="3">
        <v>18243586</v>
      </c>
      <c r="M7" s="3">
        <v>19006959</v>
      </c>
      <c r="N7" s="3">
        <v>20040145</v>
      </c>
    </row>
    <row r="8" spans="1:14" ht="22.5" customHeight="1" x14ac:dyDescent="0.25">
      <c r="A8" s="21"/>
      <c r="B8" s="5" t="s">
        <v>16</v>
      </c>
      <c r="C8" s="3">
        <v>19426218</v>
      </c>
      <c r="D8" s="3">
        <v>17809123</v>
      </c>
      <c r="E8" s="3">
        <v>17716633</v>
      </c>
      <c r="F8" s="3">
        <v>15451873</v>
      </c>
      <c r="G8" s="3">
        <v>14191323</v>
      </c>
      <c r="H8" s="3">
        <v>13155518</v>
      </c>
      <c r="I8" s="3">
        <v>14427570</v>
      </c>
      <c r="J8" s="3">
        <v>13931142</v>
      </c>
      <c r="K8" s="3">
        <v>14231805</v>
      </c>
      <c r="L8" s="3">
        <v>17063461</v>
      </c>
      <c r="M8" s="3">
        <v>17298859</v>
      </c>
      <c r="N8" s="3">
        <v>19535724.009999998</v>
      </c>
    </row>
    <row r="9" spans="1:14" ht="22.5" customHeight="1" x14ac:dyDescent="0.25">
      <c r="A9" s="21"/>
      <c r="B9" s="5" t="s">
        <v>17</v>
      </c>
      <c r="C9" s="3">
        <v>1822719</v>
      </c>
      <c r="D9" s="3">
        <v>1737983</v>
      </c>
      <c r="E9" s="3">
        <v>1533889</v>
      </c>
      <c r="F9" s="3">
        <v>1509024</v>
      </c>
      <c r="G9" s="3">
        <v>1190742</v>
      </c>
      <c r="H9" s="3">
        <v>1064131</v>
      </c>
      <c r="I9" s="3">
        <v>1032987</v>
      </c>
      <c r="J9" s="3">
        <v>1052716</v>
      </c>
      <c r="K9" s="3">
        <v>1076670</v>
      </c>
      <c r="L9" s="3">
        <v>1379786</v>
      </c>
      <c r="M9" s="3">
        <v>1492132</v>
      </c>
      <c r="N9" s="3">
        <v>1659038</v>
      </c>
    </row>
    <row r="10" spans="1:14" ht="22.5" customHeight="1" x14ac:dyDescent="0.25">
      <c r="A10" s="21"/>
      <c r="B10" s="23" t="s">
        <v>20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22.5" customHeight="1" x14ac:dyDescent="0.25">
      <c r="A11" s="21"/>
      <c r="B11" s="4"/>
      <c r="C11" s="3">
        <v>4444264</v>
      </c>
      <c r="D11" s="3">
        <v>4192848</v>
      </c>
      <c r="E11" s="3">
        <v>3600143</v>
      </c>
      <c r="F11" s="3">
        <v>3472684</v>
      </c>
      <c r="G11" s="3">
        <v>3690496</v>
      </c>
      <c r="H11" s="3">
        <v>3449606</v>
      </c>
      <c r="I11" s="3">
        <v>3180936</v>
      </c>
      <c r="J11" s="3">
        <v>3100429</v>
      </c>
      <c r="K11" s="3">
        <v>3746896</v>
      </c>
      <c r="L11" s="3">
        <v>4176041</v>
      </c>
      <c r="M11" s="3">
        <v>4273207</v>
      </c>
      <c r="N11" s="3">
        <v>4077041</v>
      </c>
    </row>
    <row r="12" spans="1:14" ht="30.75" customHeight="1" x14ac:dyDescent="0.25">
      <c r="A12" s="22"/>
      <c r="B12" s="6" t="s">
        <v>18</v>
      </c>
      <c r="C12" s="3">
        <f t="shared" ref="C12:N12" si="0">SUM(C5:C9,C11)</f>
        <v>141153092</v>
      </c>
      <c r="D12" s="3">
        <f t="shared" si="0"/>
        <v>124006406</v>
      </c>
      <c r="E12" s="3">
        <f t="shared" si="0"/>
        <v>128355314</v>
      </c>
      <c r="F12" s="3">
        <f t="shared" si="0"/>
        <v>112998401</v>
      </c>
      <c r="G12" s="3">
        <f t="shared" si="0"/>
        <v>111307769</v>
      </c>
      <c r="H12" s="3">
        <f t="shared" si="0"/>
        <v>103035424</v>
      </c>
      <c r="I12" s="3">
        <f t="shared" si="0"/>
        <v>104568988</v>
      </c>
      <c r="J12" s="3">
        <f t="shared" si="0"/>
        <v>104946387</v>
      </c>
      <c r="K12" s="3">
        <f t="shared" si="0"/>
        <v>105001523</v>
      </c>
      <c r="L12" s="3">
        <f t="shared" si="0"/>
        <v>120709711</v>
      </c>
      <c r="M12" s="3">
        <f t="shared" si="0"/>
        <v>124017090.00000001</v>
      </c>
      <c r="N12" s="3">
        <f t="shared" si="0"/>
        <v>138616271.00999999</v>
      </c>
    </row>
    <row r="13" spans="1:14" ht="22.5" customHeight="1" x14ac:dyDescent="0.25">
      <c r="A13" s="26" t="s">
        <v>18</v>
      </c>
      <c r="B13" s="27"/>
      <c r="C13" s="10">
        <f>C12</f>
        <v>141153092</v>
      </c>
      <c r="D13" s="10">
        <f t="shared" ref="D13:M13" si="1">D12</f>
        <v>124006406</v>
      </c>
      <c r="E13" s="10">
        <f t="shared" si="1"/>
        <v>128355314</v>
      </c>
      <c r="F13" s="10">
        <f t="shared" si="1"/>
        <v>112998401</v>
      </c>
      <c r="G13" s="10">
        <f t="shared" si="1"/>
        <v>111307769</v>
      </c>
      <c r="H13" s="10">
        <f t="shared" si="1"/>
        <v>103035424</v>
      </c>
      <c r="I13" s="10">
        <f t="shared" si="1"/>
        <v>104568988</v>
      </c>
      <c r="J13" s="10">
        <f>J12</f>
        <v>104946387</v>
      </c>
      <c r="K13" s="10">
        <f t="shared" si="1"/>
        <v>105001523</v>
      </c>
      <c r="L13" s="10">
        <f>L12</f>
        <v>120709711</v>
      </c>
      <c r="M13" s="10">
        <f t="shared" si="1"/>
        <v>124017090.00000001</v>
      </c>
      <c r="N13" s="10">
        <f>N12</f>
        <v>138616271.00999999</v>
      </c>
    </row>
    <row r="15" spans="1:14" ht="22.5" customHeight="1" x14ac:dyDescent="0.25">
      <c r="D15" s="12"/>
      <c r="F15" s="13"/>
    </row>
    <row r="16" spans="1:14" ht="22.5" customHeight="1" x14ac:dyDescent="0.25">
      <c r="D16" s="12"/>
      <c r="F16" s="13"/>
    </row>
    <row r="17" spans="4:6" ht="22.5" customHeight="1" x14ac:dyDescent="0.25">
      <c r="D17" s="12"/>
      <c r="F17" s="13"/>
    </row>
    <row r="18" spans="4:6" ht="22.5" customHeight="1" x14ac:dyDescent="0.25">
      <c r="D18" s="12"/>
      <c r="F18" s="13"/>
    </row>
    <row r="19" spans="4:6" ht="22.5" customHeight="1" x14ac:dyDescent="0.25">
      <c r="D19" s="12"/>
      <c r="F19" s="13"/>
    </row>
    <row r="20" spans="4:6" ht="22.5" customHeight="1" x14ac:dyDescent="0.25">
      <c r="D20" s="12"/>
      <c r="F20" s="13"/>
    </row>
    <row r="21" spans="4:6" ht="22.5" customHeight="1" x14ac:dyDescent="0.25">
      <c r="D21" s="12"/>
      <c r="F21" s="13"/>
    </row>
    <row r="22" spans="4:6" ht="22.5" customHeight="1" x14ac:dyDescent="0.25">
      <c r="D22" s="12"/>
      <c r="F22" s="13"/>
    </row>
    <row r="23" spans="4:6" ht="22.5" customHeight="1" x14ac:dyDescent="0.25">
      <c r="D23" s="12"/>
      <c r="F23" s="13"/>
    </row>
    <row r="24" spans="4:6" ht="22.5" customHeight="1" x14ac:dyDescent="0.25">
      <c r="D24" s="12"/>
      <c r="F24" s="13"/>
    </row>
    <row r="25" spans="4:6" ht="22.5" customHeight="1" x14ac:dyDescent="0.25">
      <c r="D25" s="12"/>
      <c r="F25" s="13"/>
    </row>
    <row r="26" spans="4:6" ht="22.5" customHeight="1" x14ac:dyDescent="0.25">
      <c r="D26" s="12"/>
      <c r="F26" s="13"/>
    </row>
  </sheetData>
  <mergeCells count="5">
    <mergeCell ref="A2:N2"/>
    <mergeCell ref="A4:A12"/>
    <mergeCell ref="B4:N4"/>
    <mergeCell ref="B10:N10"/>
    <mergeCell ref="A13:B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0" t="s">
        <v>24</v>
      </c>
      <c r="B4" s="23" t="s">
        <v>19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21"/>
      <c r="B5" s="5" t="s">
        <v>25</v>
      </c>
      <c r="C5" s="3">
        <v>126508</v>
      </c>
      <c r="D5" s="3">
        <v>496344</v>
      </c>
      <c r="E5" s="3">
        <v>489950</v>
      </c>
      <c r="F5" s="3">
        <v>355793</v>
      </c>
      <c r="G5" s="3">
        <v>294025</v>
      </c>
      <c r="H5" s="3">
        <v>278251</v>
      </c>
      <c r="I5" s="3">
        <v>293386</v>
      </c>
      <c r="J5" s="3">
        <v>327835</v>
      </c>
      <c r="K5" s="3">
        <v>285744</v>
      </c>
      <c r="L5" s="3">
        <v>330967</v>
      </c>
      <c r="M5" s="3">
        <v>378144</v>
      </c>
      <c r="N5" s="3">
        <v>359956</v>
      </c>
    </row>
    <row r="6" spans="1:14" ht="22.5" customHeight="1" x14ac:dyDescent="0.25">
      <c r="A6" s="21"/>
      <c r="B6" s="5" t="s">
        <v>26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3">
        <v>0</v>
      </c>
      <c r="M6" s="3"/>
      <c r="N6" s="3"/>
    </row>
    <row r="7" spans="1:14" ht="22.5" customHeight="1" x14ac:dyDescent="0.25">
      <c r="A7" s="21"/>
      <c r="B7" s="5" t="s">
        <v>14</v>
      </c>
      <c r="C7" s="3">
        <v>81776094</v>
      </c>
      <c r="D7" s="3">
        <v>73757021.999999985</v>
      </c>
      <c r="E7" s="3">
        <v>75926425</v>
      </c>
      <c r="F7" s="3">
        <v>76525982</v>
      </c>
      <c r="G7" s="3">
        <v>74263986</v>
      </c>
      <c r="H7" s="3">
        <v>72137369</v>
      </c>
      <c r="I7" s="3">
        <v>73235482</v>
      </c>
      <c r="J7" s="3">
        <v>73683533.000000015</v>
      </c>
      <c r="K7" s="3">
        <f>61529+14066108+58526323</f>
        <v>72653960</v>
      </c>
      <c r="L7" s="3">
        <v>106711522</v>
      </c>
      <c r="M7" s="3">
        <v>103359311</v>
      </c>
      <c r="N7" s="3">
        <v>90809313</v>
      </c>
    </row>
    <row r="8" spans="1:14" ht="22.5" customHeight="1" x14ac:dyDescent="0.25">
      <c r="A8" s="21"/>
      <c r="B8" s="5" t="s">
        <v>15</v>
      </c>
      <c r="C8" s="3">
        <v>20373208</v>
      </c>
      <c r="D8" s="3">
        <v>19003144</v>
      </c>
      <c r="E8" s="3">
        <v>18872100</v>
      </c>
      <c r="F8" s="3">
        <v>16578415</v>
      </c>
      <c r="G8" s="3">
        <v>15945913</v>
      </c>
      <c r="H8" s="3">
        <v>15474106</v>
      </c>
      <c r="I8" s="3">
        <v>16459139</v>
      </c>
      <c r="J8" s="3">
        <v>15752499</v>
      </c>
      <c r="K8" s="3">
        <f>9499171+6612396</f>
        <v>16111567</v>
      </c>
      <c r="L8" s="3">
        <v>17968666</v>
      </c>
      <c r="M8" s="3">
        <v>19160174</v>
      </c>
      <c r="N8" s="3">
        <v>19862445</v>
      </c>
    </row>
    <row r="9" spans="1:14" ht="22.5" customHeight="1" x14ac:dyDescent="0.25">
      <c r="A9" s="21"/>
      <c r="B9" s="5" t="s">
        <v>16</v>
      </c>
      <c r="C9" s="3">
        <v>19700333</v>
      </c>
      <c r="D9" s="3">
        <v>16443627</v>
      </c>
      <c r="E9" s="3">
        <v>16314316</v>
      </c>
      <c r="F9" s="3">
        <v>15789441</v>
      </c>
      <c r="G9" s="3">
        <v>13346762</v>
      </c>
      <c r="H9" s="3">
        <v>12748585</v>
      </c>
      <c r="I9" s="3">
        <v>13436752</v>
      </c>
      <c r="J9" s="3">
        <v>13020069</v>
      </c>
      <c r="K9" s="3">
        <f>2855637+8686353+1351035</f>
        <v>12893025</v>
      </c>
      <c r="L9" s="3">
        <v>15007530</v>
      </c>
      <c r="M9" s="3">
        <v>15691637</v>
      </c>
      <c r="N9" s="3">
        <v>16374356</v>
      </c>
    </row>
    <row r="10" spans="1:14" ht="22.5" customHeight="1" x14ac:dyDescent="0.25">
      <c r="A10" s="21"/>
      <c r="B10" s="5" t="s">
        <v>17</v>
      </c>
      <c r="C10" s="3">
        <v>1708082</v>
      </c>
      <c r="D10" s="3">
        <v>1619637</v>
      </c>
      <c r="E10" s="3">
        <v>1497945</v>
      </c>
      <c r="F10" s="3">
        <v>1463046</v>
      </c>
      <c r="G10" s="3">
        <v>1040580</v>
      </c>
      <c r="H10" s="3">
        <v>1075353</v>
      </c>
      <c r="I10" s="3">
        <v>1004239</v>
      </c>
      <c r="J10" s="3">
        <v>1079567</v>
      </c>
      <c r="K10" s="3">
        <f>633659+30495+376155</f>
        <v>1040309</v>
      </c>
      <c r="L10" s="3">
        <v>1354536</v>
      </c>
      <c r="M10" s="3">
        <v>1494523</v>
      </c>
      <c r="N10" s="3">
        <v>1495117</v>
      </c>
    </row>
    <row r="11" spans="1:14" ht="22.5" customHeight="1" x14ac:dyDescent="0.25">
      <c r="A11" s="21"/>
      <c r="B11" s="23" t="s">
        <v>20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4" ht="22.5" customHeight="1" x14ac:dyDescent="0.25">
      <c r="A12" s="21"/>
      <c r="B12" s="4"/>
      <c r="C12" s="3">
        <v>4935569</v>
      </c>
      <c r="D12" s="3">
        <v>3979864</v>
      </c>
      <c r="E12" s="3">
        <v>3846369</v>
      </c>
      <c r="F12" s="3">
        <v>3667705</v>
      </c>
      <c r="G12" s="3">
        <v>4329370</v>
      </c>
      <c r="H12" s="3">
        <v>3878804</v>
      </c>
      <c r="I12" s="3">
        <v>3854189</v>
      </c>
      <c r="J12" s="3">
        <v>3717589</v>
      </c>
      <c r="K12" s="3">
        <f>727495+3551381</f>
        <v>4278876</v>
      </c>
      <c r="L12" s="3">
        <v>4268840</v>
      </c>
      <c r="M12" s="3">
        <v>4588773</v>
      </c>
      <c r="N12" s="3">
        <v>4160794</v>
      </c>
    </row>
    <row r="13" spans="1:14" ht="22.5" customHeight="1" x14ac:dyDescent="0.25">
      <c r="A13" s="26" t="s">
        <v>18</v>
      </c>
      <c r="B13" s="27"/>
      <c r="C13" s="10">
        <f t="shared" ref="C13:N13" si="0">SUM(C5:C10,C12)</f>
        <v>128619794</v>
      </c>
      <c r="D13" s="10">
        <f t="shared" si="0"/>
        <v>115299637.99999999</v>
      </c>
      <c r="E13" s="10">
        <f t="shared" si="0"/>
        <v>116947105</v>
      </c>
      <c r="F13" s="10">
        <f t="shared" si="0"/>
        <v>114380382</v>
      </c>
      <c r="G13" s="10">
        <f t="shared" si="0"/>
        <v>109220636</v>
      </c>
      <c r="H13" s="10">
        <f>SUM(H5:H10,H12)</f>
        <v>105592468</v>
      </c>
      <c r="I13" s="10">
        <f t="shared" si="0"/>
        <v>108283187</v>
      </c>
      <c r="J13" s="10">
        <f t="shared" si="0"/>
        <v>107581092.00000001</v>
      </c>
      <c r="K13" s="10">
        <f t="shared" si="0"/>
        <v>107263481</v>
      </c>
      <c r="L13" s="10">
        <f t="shared" si="0"/>
        <v>145642061</v>
      </c>
      <c r="M13" s="10">
        <f t="shared" si="0"/>
        <v>144672562</v>
      </c>
      <c r="N13" s="10">
        <f t="shared" si="0"/>
        <v>133061981</v>
      </c>
    </row>
  </sheetData>
  <mergeCells count="5">
    <mergeCell ref="A2:N2"/>
    <mergeCell ref="A4:A12"/>
    <mergeCell ref="B4:N4"/>
    <mergeCell ref="B11:N11"/>
    <mergeCell ref="A13:B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topLeftCell="A4" zoomScale="80" zoomScaleNormal="80"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0" t="s">
        <v>28</v>
      </c>
      <c r="B4" s="23" t="s">
        <v>19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21"/>
      <c r="B5" s="5" t="s">
        <v>25</v>
      </c>
      <c r="C5" s="3">
        <v>337665</v>
      </c>
      <c r="D5" s="3">
        <v>338560</v>
      </c>
      <c r="E5" s="3">
        <v>366449</v>
      </c>
      <c r="F5" s="3">
        <v>344918</v>
      </c>
      <c r="G5" s="3">
        <v>319015</v>
      </c>
      <c r="H5" s="3">
        <v>291400</v>
      </c>
      <c r="I5" s="3">
        <v>293339</v>
      </c>
      <c r="J5" s="3">
        <v>289681</v>
      </c>
      <c r="K5" s="3">
        <v>289407</v>
      </c>
      <c r="L5" s="3">
        <v>339065</v>
      </c>
      <c r="M5" s="3">
        <v>383419</v>
      </c>
      <c r="N5" s="3">
        <v>437293</v>
      </c>
    </row>
    <row r="6" spans="1:14" ht="22.5" customHeight="1" x14ac:dyDescent="0.25">
      <c r="A6" s="21"/>
      <c r="B6" s="5" t="s">
        <v>26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2.5" customHeight="1" x14ac:dyDescent="0.25">
      <c r="A7" s="21"/>
      <c r="B7" s="5" t="s">
        <v>14</v>
      </c>
      <c r="C7" s="3">
        <v>100950702</v>
      </c>
      <c r="D7" s="3">
        <v>88440013</v>
      </c>
      <c r="E7" s="3">
        <v>89564756</v>
      </c>
      <c r="F7" s="3">
        <v>75530874.999999985</v>
      </c>
      <c r="G7" s="3">
        <v>72334544</v>
      </c>
      <c r="H7" s="3">
        <v>84357508</v>
      </c>
      <c r="I7" s="3">
        <v>99311253</v>
      </c>
      <c r="J7" s="3">
        <v>99954604</v>
      </c>
      <c r="K7" s="3">
        <v>96138646</v>
      </c>
      <c r="L7" s="3">
        <v>103751284</v>
      </c>
      <c r="M7" s="3">
        <v>112498917.99999999</v>
      </c>
      <c r="N7" s="3">
        <v>123010900.99999999</v>
      </c>
    </row>
    <row r="8" spans="1:14" ht="22.5" customHeight="1" x14ac:dyDescent="0.25">
      <c r="A8" s="21"/>
      <c r="B8" s="5" t="s">
        <v>15</v>
      </c>
      <c r="C8" s="3">
        <v>22571788</v>
      </c>
      <c r="D8" s="3">
        <v>19823507</v>
      </c>
      <c r="E8" s="3">
        <v>20249698</v>
      </c>
      <c r="F8" s="3">
        <v>18903907</v>
      </c>
      <c r="G8" s="3">
        <v>16007368</v>
      </c>
      <c r="H8" s="3">
        <v>15434108</v>
      </c>
      <c r="I8" s="3">
        <v>15975192</v>
      </c>
      <c r="J8" s="3">
        <v>16453115</v>
      </c>
      <c r="K8" s="3">
        <v>17695426</v>
      </c>
      <c r="L8" s="3">
        <v>19498651</v>
      </c>
      <c r="M8" s="3">
        <v>20894758</v>
      </c>
      <c r="N8" s="3">
        <v>20521758</v>
      </c>
    </row>
    <row r="9" spans="1:14" ht="22.5" customHeight="1" x14ac:dyDescent="0.25">
      <c r="A9" s="21"/>
      <c r="B9" s="5" t="s">
        <v>16</v>
      </c>
      <c r="C9" s="3">
        <v>18307059.262694594</v>
      </c>
      <c r="D9" s="3">
        <v>16292449</v>
      </c>
      <c r="E9" s="3">
        <v>16536342</v>
      </c>
      <c r="F9" s="3">
        <v>14357928</v>
      </c>
      <c r="G9" s="3">
        <v>12590504</v>
      </c>
      <c r="H9" s="3">
        <v>12283295</v>
      </c>
      <c r="I9" s="3">
        <v>12961222</v>
      </c>
      <c r="J9" s="3">
        <v>13556328</v>
      </c>
      <c r="K9" s="3">
        <v>14000933</v>
      </c>
      <c r="L9" s="3">
        <v>16815482</v>
      </c>
      <c r="M9" s="3">
        <v>17361067</v>
      </c>
      <c r="N9" s="3">
        <v>19542416</v>
      </c>
    </row>
    <row r="10" spans="1:14" ht="22.5" customHeight="1" x14ac:dyDescent="0.25">
      <c r="A10" s="21"/>
      <c r="B10" s="5" t="s">
        <v>17</v>
      </c>
      <c r="C10" s="3">
        <v>1807304</v>
      </c>
      <c r="D10" s="3">
        <v>1601261</v>
      </c>
      <c r="E10" s="3">
        <v>1583291</v>
      </c>
      <c r="F10" s="3">
        <v>1294173</v>
      </c>
      <c r="G10" s="3">
        <v>1461655</v>
      </c>
      <c r="H10" s="3">
        <v>1119071</v>
      </c>
      <c r="I10" s="3">
        <v>1025036</v>
      </c>
      <c r="J10" s="3">
        <v>1172405</v>
      </c>
      <c r="K10" s="3">
        <v>1216297</v>
      </c>
      <c r="L10" s="3">
        <v>1497211</v>
      </c>
      <c r="M10" s="3">
        <v>1706485</v>
      </c>
      <c r="N10" s="3">
        <v>1825508</v>
      </c>
    </row>
    <row r="11" spans="1:14" ht="22.5" customHeight="1" x14ac:dyDescent="0.25">
      <c r="A11" s="21"/>
      <c r="B11" s="23" t="s">
        <v>20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4" ht="22.5" customHeight="1" x14ac:dyDescent="0.25">
      <c r="A12" s="21"/>
      <c r="B12" s="4"/>
      <c r="C12" s="3">
        <v>6073803</v>
      </c>
      <c r="D12" s="3">
        <v>5047949</v>
      </c>
      <c r="E12" s="3">
        <v>4567880</v>
      </c>
      <c r="F12" s="3">
        <v>4047186</v>
      </c>
      <c r="G12" s="3">
        <v>4099754</v>
      </c>
      <c r="H12" s="3">
        <v>3960226</v>
      </c>
      <c r="I12" s="3">
        <v>3928907</v>
      </c>
      <c r="J12" s="3">
        <v>4067754</v>
      </c>
      <c r="K12" s="3">
        <v>3824714</v>
      </c>
      <c r="L12" s="3">
        <v>4986272</v>
      </c>
      <c r="M12" s="3">
        <v>4956515</v>
      </c>
      <c r="N12" s="3">
        <v>4565857</v>
      </c>
    </row>
    <row r="13" spans="1:14" ht="22.5" customHeight="1" x14ac:dyDescent="0.25">
      <c r="A13" s="26" t="s">
        <v>18</v>
      </c>
      <c r="B13" s="27"/>
      <c r="C13" s="10">
        <f t="shared" ref="C13:N13" si="0">SUM(C5:C10,C12)</f>
        <v>150048321.2626946</v>
      </c>
      <c r="D13" s="10">
        <f t="shared" si="0"/>
        <v>131543739</v>
      </c>
      <c r="E13" s="10">
        <f t="shared" si="0"/>
        <v>132868416</v>
      </c>
      <c r="F13" s="10">
        <f t="shared" si="0"/>
        <v>114478986.99999999</v>
      </c>
      <c r="G13" s="10">
        <f t="shared" si="0"/>
        <v>106812840</v>
      </c>
      <c r="H13" s="10">
        <f>SUM(H5:H10,H12)</f>
        <v>117445608</v>
      </c>
      <c r="I13" s="10">
        <f t="shared" si="0"/>
        <v>133494949</v>
      </c>
      <c r="J13" s="10">
        <f t="shared" si="0"/>
        <v>135493887</v>
      </c>
      <c r="K13" s="10">
        <f t="shared" si="0"/>
        <v>133165423</v>
      </c>
      <c r="L13" s="10">
        <f t="shared" si="0"/>
        <v>146887965</v>
      </c>
      <c r="M13" s="10">
        <f t="shared" si="0"/>
        <v>157801162</v>
      </c>
      <c r="N13" s="10">
        <f t="shared" si="0"/>
        <v>169903733</v>
      </c>
    </row>
  </sheetData>
  <mergeCells count="5">
    <mergeCell ref="A2:N2"/>
    <mergeCell ref="A4:A12"/>
    <mergeCell ref="B4:N4"/>
    <mergeCell ref="B11:N11"/>
    <mergeCell ref="A13:B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zoomScale="70" zoomScaleNormal="70" workbookViewId="0">
      <selection activeCell="G33" sqref="G33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0" t="s">
        <v>28</v>
      </c>
      <c r="B4" s="23" t="s">
        <v>19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21"/>
      <c r="B5" s="5" t="s">
        <v>25</v>
      </c>
      <c r="C5" s="3">
        <v>439697</v>
      </c>
      <c r="D5" s="3">
        <v>302848</v>
      </c>
      <c r="E5" s="3">
        <v>332368</v>
      </c>
      <c r="F5" s="3">
        <v>301921</v>
      </c>
      <c r="G5" s="3">
        <v>306461</v>
      </c>
      <c r="H5" s="3">
        <v>294509</v>
      </c>
      <c r="I5" s="3">
        <v>301856</v>
      </c>
      <c r="J5" s="3">
        <v>309615</v>
      </c>
      <c r="K5" s="3">
        <v>242480</v>
      </c>
      <c r="L5" s="3">
        <v>259504</v>
      </c>
      <c r="M5" s="3">
        <v>257777</v>
      </c>
      <c r="N5" s="3">
        <v>196823</v>
      </c>
    </row>
    <row r="6" spans="1:14" ht="22.5" customHeight="1" x14ac:dyDescent="0.25">
      <c r="A6" s="21"/>
      <c r="B6" s="5" t="s">
        <v>26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2.5" customHeight="1" x14ac:dyDescent="0.25">
      <c r="A7" s="21"/>
      <c r="B7" s="5" t="s">
        <v>14</v>
      </c>
      <c r="C7" s="3">
        <v>121005821</v>
      </c>
      <c r="D7" s="3">
        <v>118150068</v>
      </c>
      <c r="E7" s="3">
        <v>130291862</v>
      </c>
      <c r="F7" s="3">
        <v>120138191.99999999</v>
      </c>
      <c r="G7" s="3">
        <v>113687367.00000001</v>
      </c>
      <c r="H7" s="3">
        <v>101423841</v>
      </c>
      <c r="I7" s="3">
        <v>104104833.99999999</v>
      </c>
      <c r="J7" s="3">
        <v>102660665</v>
      </c>
      <c r="K7" s="3">
        <v>102917182</v>
      </c>
      <c r="L7" s="3">
        <v>112975494</v>
      </c>
      <c r="M7" s="3">
        <v>119078781</v>
      </c>
      <c r="N7" s="3">
        <v>127888940</v>
      </c>
    </row>
    <row r="8" spans="1:14" ht="22.5" customHeight="1" x14ac:dyDescent="0.25">
      <c r="A8" s="21"/>
      <c r="B8" s="5" t="s">
        <v>15</v>
      </c>
      <c r="C8" s="3">
        <v>21174577</v>
      </c>
      <c r="D8" s="3">
        <v>19918314</v>
      </c>
      <c r="E8" s="3">
        <v>19183766</v>
      </c>
      <c r="F8" s="3">
        <v>17783229</v>
      </c>
      <c r="G8" s="3">
        <v>17403601</v>
      </c>
      <c r="H8" s="3">
        <v>17048445</v>
      </c>
      <c r="I8" s="3">
        <v>17099633</v>
      </c>
      <c r="J8" s="3">
        <v>17535728</v>
      </c>
      <c r="K8" s="3">
        <v>18025977</v>
      </c>
      <c r="L8" s="3">
        <v>19780273</v>
      </c>
      <c r="M8" s="3">
        <v>20676726</v>
      </c>
      <c r="N8" s="3">
        <v>22709795</v>
      </c>
    </row>
    <row r="9" spans="1:14" ht="22.5" customHeight="1" x14ac:dyDescent="0.25">
      <c r="A9" s="21"/>
      <c r="B9" s="5" t="s">
        <v>16</v>
      </c>
      <c r="C9" s="3">
        <v>20549202.079999998</v>
      </c>
      <c r="D9" s="3">
        <v>19777409.170000002</v>
      </c>
      <c r="E9" s="3">
        <v>19309304.890000001</v>
      </c>
      <c r="F9" s="3">
        <v>17976672</v>
      </c>
      <c r="G9" s="3">
        <v>14367775</v>
      </c>
      <c r="H9" s="3">
        <v>14893809.779999999</v>
      </c>
      <c r="I9" s="3">
        <v>15049164.0076</v>
      </c>
      <c r="J9" s="3">
        <v>15724053.997</v>
      </c>
      <c r="K9" s="3">
        <v>14617759.9954</v>
      </c>
      <c r="L9" s="3">
        <v>17016625</v>
      </c>
      <c r="M9" s="3">
        <v>19595938</v>
      </c>
      <c r="N9" s="3">
        <v>19985990</v>
      </c>
    </row>
    <row r="10" spans="1:14" ht="22.5" customHeight="1" x14ac:dyDescent="0.25">
      <c r="A10" s="21"/>
      <c r="B10" s="5" t="s">
        <v>17</v>
      </c>
      <c r="C10" s="3">
        <v>2162746</v>
      </c>
      <c r="D10" s="3">
        <v>2210718</v>
      </c>
      <c r="E10" s="3">
        <v>1762505</v>
      </c>
      <c r="F10" s="3">
        <v>1510199</v>
      </c>
      <c r="G10" s="3">
        <v>1226477</v>
      </c>
      <c r="H10" s="3">
        <v>1152680</v>
      </c>
      <c r="I10" s="3">
        <v>1145961</v>
      </c>
      <c r="J10" s="3">
        <v>1212969</v>
      </c>
      <c r="K10" s="3">
        <v>1151661</v>
      </c>
      <c r="L10" s="3">
        <v>1431860</v>
      </c>
      <c r="M10" s="3">
        <v>1675438</v>
      </c>
      <c r="N10" s="3">
        <v>1724740</v>
      </c>
    </row>
    <row r="11" spans="1:14" ht="22.5" customHeight="1" x14ac:dyDescent="0.25">
      <c r="A11" s="21"/>
      <c r="B11" s="23" t="s">
        <v>20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4" ht="22.5" customHeight="1" x14ac:dyDescent="0.25">
      <c r="A12" s="21"/>
      <c r="B12" s="4"/>
      <c r="C12" s="3">
        <v>5650766.9199999999</v>
      </c>
      <c r="D12" s="3">
        <v>4734822.83</v>
      </c>
      <c r="E12" s="3">
        <v>4689779.1100000003</v>
      </c>
      <c r="F12" s="3">
        <v>4330281</v>
      </c>
      <c r="G12" s="3">
        <v>4829975</v>
      </c>
      <c r="H12" s="3">
        <v>3597549.22</v>
      </c>
      <c r="I12" s="3">
        <v>4258410.67</v>
      </c>
      <c r="J12" s="3">
        <v>4134977</v>
      </c>
      <c r="K12" s="3">
        <v>4474811.76</v>
      </c>
      <c r="L12" s="3">
        <v>4826748</v>
      </c>
      <c r="M12" s="3">
        <v>4720028</v>
      </c>
      <c r="N12" s="3">
        <v>4683439</v>
      </c>
    </row>
    <row r="13" spans="1:14" ht="22.5" customHeight="1" x14ac:dyDescent="0.25">
      <c r="A13" s="26" t="s">
        <v>18</v>
      </c>
      <c r="B13" s="27"/>
      <c r="C13" s="10">
        <f t="shared" ref="C13:N13" si="0">SUM(C5:C10,C12)</f>
        <v>170982809.99999997</v>
      </c>
      <c r="D13" s="10">
        <f t="shared" si="0"/>
        <v>165094180.00000003</v>
      </c>
      <c r="E13" s="10">
        <f t="shared" si="0"/>
        <v>175569585</v>
      </c>
      <c r="F13" s="10">
        <f t="shared" si="0"/>
        <v>162040494</v>
      </c>
      <c r="G13" s="10">
        <f t="shared" ref="G13" si="1">SUM(G5:G10,G12)</f>
        <v>151821656</v>
      </c>
      <c r="H13" s="10">
        <f>SUM(H5:H10,H12)</f>
        <v>138410834</v>
      </c>
      <c r="I13" s="10">
        <f>SUM(I5:I10,I12)</f>
        <v>141959858.67759997</v>
      </c>
      <c r="J13" s="10">
        <f>SUM(J5:J10,J12)</f>
        <v>141578007.99700001</v>
      </c>
      <c r="K13" s="10">
        <f>SUM(K5:K10,K12)</f>
        <v>141429871.7554</v>
      </c>
      <c r="L13" s="10">
        <f t="shared" si="0"/>
        <v>156290504</v>
      </c>
      <c r="M13" s="10">
        <f t="shared" si="0"/>
        <v>166004688</v>
      </c>
      <c r="N13" s="10">
        <f t="shared" si="0"/>
        <v>177189727</v>
      </c>
    </row>
  </sheetData>
  <mergeCells count="5">
    <mergeCell ref="A2:N2"/>
    <mergeCell ref="A4:A12"/>
    <mergeCell ref="B4:N4"/>
    <mergeCell ref="B11:N11"/>
    <mergeCell ref="A13:B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zoomScale="70" zoomScaleNormal="70" workbookViewId="0">
      <selection activeCell="A4" sqref="A4:A1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ht="22.5" customHeight="1" x14ac:dyDescent="0.25">
      <c r="A4" s="20" t="s">
        <v>28</v>
      </c>
      <c r="B4" s="23" t="s">
        <v>19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22.5" customHeight="1" x14ac:dyDescent="0.25">
      <c r="A5" s="21"/>
      <c r="B5" s="5" t="s">
        <v>25</v>
      </c>
      <c r="C5" s="3">
        <v>170382</v>
      </c>
      <c r="D5" s="3">
        <v>237131</v>
      </c>
      <c r="E5" s="3">
        <v>250242</v>
      </c>
      <c r="F5" s="3">
        <v>233579</v>
      </c>
      <c r="G5" s="3">
        <v>227252</v>
      </c>
      <c r="H5" s="3">
        <v>210486</v>
      </c>
      <c r="I5" s="3">
        <v>228131</v>
      </c>
      <c r="J5" s="3">
        <v>248453</v>
      </c>
      <c r="K5" s="3">
        <v>231573</v>
      </c>
      <c r="L5" s="3">
        <v>265466</v>
      </c>
      <c r="M5" s="3">
        <v>269758</v>
      </c>
      <c r="N5" s="3">
        <v>266114</v>
      </c>
    </row>
    <row r="6" spans="1:14" ht="22.5" customHeight="1" x14ac:dyDescent="0.25">
      <c r="A6" s="21"/>
      <c r="B6" s="5" t="s">
        <v>26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2.5" customHeight="1" x14ac:dyDescent="0.25">
      <c r="A7" s="21"/>
      <c r="B7" s="5" t="s">
        <v>14</v>
      </c>
      <c r="C7" s="3">
        <v>133586958</v>
      </c>
      <c r="D7" s="3">
        <v>125256791</v>
      </c>
      <c r="E7" s="3">
        <f>137358328+4637498</f>
        <v>141995826</v>
      </c>
      <c r="F7" s="3">
        <v>120893555</v>
      </c>
      <c r="G7" s="3">
        <v>113907985</v>
      </c>
      <c r="H7" s="3">
        <v>109017942</v>
      </c>
      <c r="I7" s="3">
        <f>110179374+177728</f>
        <v>110357102</v>
      </c>
      <c r="J7" s="3">
        <v>113041479</v>
      </c>
      <c r="K7" s="3">
        <v>116675682</v>
      </c>
      <c r="L7" s="3">
        <v>128283215</v>
      </c>
      <c r="M7" s="3">
        <v>130005089</v>
      </c>
      <c r="N7" s="3">
        <v>144709314</v>
      </c>
    </row>
    <row r="8" spans="1:14" ht="22.5" customHeight="1" x14ac:dyDescent="0.25">
      <c r="A8" s="21"/>
      <c r="B8" s="5" t="s">
        <v>15</v>
      </c>
      <c r="C8" s="3">
        <v>22735959</v>
      </c>
      <c r="D8" s="3">
        <v>21990318</v>
      </c>
      <c r="E8" s="3">
        <v>22324968</v>
      </c>
      <c r="F8" s="3">
        <v>18267050</v>
      </c>
      <c r="G8" s="3">
        <v>17517404</v>
      </c>
      <c r="H8" s="3">
        <v>15534349</v>
      </c>
      <c r="I8" s="3">
        <v>16555856</v>
      </c>
      <c r="J8" s="3">
        <v>17187194</v>
      </c>
      <c r="K8" s="3">
        <v>16503372</v>
      </c>
      <c r="L8" s="3">
        <v>17095865</v>
      </c>
      <c r="M8" s="3">
        <v>17181567</v>
      </c>
      <c r="N8" s="3">
        <v>20422301</v>
      </c>
    </row>
    <row r="9" spans="1:14" ht="22.5" customHeight="1" x14ac:dyDescent="0.25">
      <c r="A9" s="21"/>
      <c r="B9" s="5" t="s">
        <v>16</v>
      </c>
      <c r="C9" s="3">
        <v>19442215</v>
      </c>
      <c r="D9" s="3">
        <v>21002835</v>
      </c>
      <c r="E9" s="3">
        <f>19052896+2140410+244103</f>
        <v>21437409</v>
      </c>
      <c r="F9" s="3">
        <v>16252565</v>
      </c>
      <c r="G9" s="3">
        <v>15264477</v>
      </c>
      <c r="H9" s="3">
        <v>14021662</v>
      </c>
      <c r="I9" s="3">
        <f>14681560+869713+89542</f>
        <v>15640815</v>
      </c>
      <c r="J9" s="3">
        <v>15169305</v>
      </c>
      <c r="K9" s="3">
        <v>14869181</v>
      </c>
      <c r="L9" s="3">
        <v>18057187</v>
      </c>
      <c r="M9" s="3">
        <v>19321036</v>
      </c>
      <c r="N9" s="3">
        <v>20629832</v>
      </c>
    </row>
    <row r="10" spans="1:14" ht="22.5" customHeight="1" x14ac:dyDescent="0.25">
      <c r="A10" s="21"/>
      <c r="B10" s="5" t="s">
        <v>17</v>
      </c>
      <c r="C10" s="3">
        <v>1848750</v>
      </c>
      <c r="D10" s="3">
        <v>2166514</v>
      </c>
      <c r="E10" s="3">
        <f>2073233+85731+101725</f>
        <v>2260689</v>
      </c>
      <c r="F10" s="3">
        <v>1405814</v>
      </c>
      <c r="G10" s="3">
        <v>1816489</v>
      </c>
      <c r="H10" s="3">
        <v>1013166.14</v>
      </c>
      <c r="I10" s="3">
        <f>966809+6894+18937</f>
        <v>992640</v>
      </c>
      <c r="J10" s="3">
        <v>1061398</v>
      </c>
      <c r="K10" s="3">
        <v>1065554</v>
      </c>
      <c r="L10" s="3">
        <v>1245875</v>
      </c>
      <c r="M10" s="3">
        <v>1491090</v>
      </c>
      <c r="N10" s="3">
        <v>1595108</v>
      </c>
    </row>
    <row r="11" spans="1:14" ht="22.5" customHeight="1" x14ac:dyDescent="0.25">
      <c r="A11" s="21"/>
      <c r="B11" s="23" t="s">
        <v>20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4" ht="22.5" customHeight="1" x14ac:dyDescent="0.25">
      <c r="A12" s="21"/>
      <c r="B12" s="4"/>
      <c r="C12" s="3">
        <v>5138621</v>
      </c>
      <c r="D12" s="3">
        <v>5295042</v>
      </c>
      <c r="E12" s="3">
        <f>4921711+55216+588</f>
        <v>4977515</v>
      </c>
      <c r="F12" s="3">
        <v>4332861</v>
      </c>
      <c r="G12" s="3">
        <v>4084031</v>
      </c>
      <c r="H12" s="3">
        <v>3914948.86</v>
      </c>
      <c r="I12" s="3">
        <f>3240569+37955+315</f>
        <v>3278839</v>
      </c>
      <c r="J12" s="3">
        <v>3798185</v>
      </c>
      <c r="K12" s="3">
        <v>4109799</v>
      </c>
      <c r="L12" s="3">
        <v>4478960</v>
      </c>
      <c r="M12" s="3">
        <v>4136712</v>
      </c>
      <c r="N12" s="3">
        <v>5046827</v>
      </c>
    </row>
    <row r="13" spans="1:14" ht="22.5" customHeight="1" x14ac:dyDescent="0.25">
      <c r="A13" s="26" t="s">
        <v>18</v>
      </c>
      <c r="B13" s="27"/>
      <c r="C13" s="10">
        <f t="shared" ref="C13:N13" si="0">SUM(C5:C10,C12)</f>
        <v>182922885</v>
      </c>
      <c r="D13" s="10">
        <f t="shared" si="0"/>
        <v>175948631</v>
      </c>
      <c r="E13" s="10">
        <f t="shared" si="0"/>
        <v>193246649</v>
      </c>
      <c r="F13" s="10">
        <f t="shared" si="0"/>
        <v>161385424</v>
      </c>
      <c r="G13" s="10">
        <f t="shared" si="0"/>
        <v>152817638</v>
      </c>
      <c r="H13" s="10">
        <f>SUM(H5:H10,H12)</f>
        <v>143712554</v>
      </c>
      <c r="I13" s="10">
        <f>SUM(I5:I10,I12)</f>
        <v>147053383</v>
      </c>
      <c r="J13" s="10">
        <f>SUM(J5:J10,J12)</f>
        <v>150506014</v>
      </c>
      <c r="K13" s="10">
        <f>SUM(K5:K10,K12)</f>
        <v>153455161</v>
      </c>
      <c r="L13" s="10">
        <f t="shared" si="0"/>
        <v>169426568</v>
      </c>
      <c r="M13" s="10">
        <f t="shared" si="0"/>
        <v>172405252</v>
      </c>
      <c r="N13" s="10">
        <f t="shared" si="0"/>
        <v>192669496</v>
      </c>
    </row>
  </sheetData>
  <mergeCells count="5">
    <mergeCell ref="A2:N2"/>
    <mergeCell ref="A4:A12"/>
    <mergeCell ref="B4:N4"/>
    <mergeCell ref="B11:N11"/>
    <mergeCell ref="A13:B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zoomScale="75" zoomScaleNormal="75" workbookViewId="0">
      <selection activeCell="F23" sqref="F23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8.5703125" style="1" customWidth="1"/>
    <col min="15" max="15" width="9.140625" style="15"/>
    <col min="16" max="16" width="9.140625" style="1"/>
    <col min="17" max="17" width="12.7109375" style="15" bestFit="1" customWidth="1"/>
    <col min="18" max="16384" width="9.140625" style="1"/>
  </cols>
  <sheetData>
    <row r="2" spans="1:17" ht="42.75" customHeight="1" x14ac:dyDescent="0.25">
      <c r="A2" s="19" t="s">
        <v>31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7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16"/>
      <c r="Q3" s="16"/>
    </row>
    <row r="4" spans="1:17" ht="22.5" customHeight="1" x14ac:dyDescent="0.25">
      <c r="A4" s="20" t="s">
        <v>28</v>
      </c>
      <c r="B4" s="23" t="s">
        <v>19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7" ht="22.5" customHeight="1" x14ac:dyDescent="0.25">
      <c r="A5" s="21"/>
      <c r="B5" s="5" t="s">
        <v>25</v>
      </c>
      <c r="C5" s="3">
        <v>242902</v>
      </c>
      <c r="D5" s="3">
        <v>249027</v>
      </c>
      <c r="E5" s="3">
        <v>230477</v>
      </c>
      <c r="F5" s="3">
        <v>206501</v>
      </c>
      <c r="G5" s="3">
        <v>456620</v>
      </c>
      <c r="H5" s="3">
        <v>175780</v>
      </c>
      <c r="I5" s="3">
        <v>227209</v>
      </c>
      <c r="J5" s="3">
        <v>255773</v>
      </c>
      <c r="K5" s="3">
        <v>460651</v>
      </c>
      <c r="L5" s="3">
        <v>345958</v>
      </c>
      <c r="M5" s="3">
        <v>296504</v>
      </c>
      <c r="N5" s="3">
        <v>297958</v>
      </c>
      <c r="O5" s="15">
        <f>N5/M5</f>
        <v>1.0049038124274883</v>
      </c>
      <c r="Q5" s="14">
        <f>AVERAGE(C5:N5)</f>
        <v>287113.33333333331</v>
      </c>
    </row>
    <row r="6" spans="1:17" ht="22.5" customHeight="1" x14ac:dyDescent="0.25">
      <c r="A6" s="21"/>
      <c r="B6" s="5" t="s">
        <v>26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Q6" s="14"/>
    </row>
    <row r="7" spans="1:17" ht="22.5" customHeight="1" x14ac:dyDescent="0.25">
      <c r="A7" s="21"/>
      <c r="B7" s="5" t="s">
        <v>14</v>
      </c>
      <c r="C7" s="3">
        <v>142917512</v>
      </c>
      <c r="D7" s="3">
        <v>127192182</v>
      </c>
      <c r="E7" s="3">
        <v>140193286</v>
      </c>
      <c r="F7" s="3">
        <v>120143442</v>
      </c>
      <c r="G7" s="3">
        <v>122918415</v>
      </c>
      <c r="H7" s="3">
        <f>116414265+3738+132245</f>
        <v>116550248</v>
      </c>
      <c r="I7" s="3">
        <v>113569403</v>
      </c>
      <c r="J7" s="3">
        <v>113754531</v>
      </c>
      <c r="K7" s="3">
        <v>103822056</v>
      </c>
      <c r="L7" s="3">
        <v>107626995</v>
      </c>
      <c r="M7" s="3">
        <v>110980660</v>
      </c>
      <c r="N7" s="3">
        <v>125311395</v>
      </c>
      <c r="O7" s="15">
        <f t="shared" ref="O7:O10" si="0">N7/M7</f>
        <v>1.1291282192771246</v>
      </c>
      <c r="Q7" s="14">
        <f t="shared" ref="Q7:Q12" si="1">AVERAGE(C7:N7)</f>
        <v>120415010.41666667</v>
      </c>
    </row>
    <row r="8" spans="1:17" ht="22.5" customHeight="1" x14ac:dyDescent="0.25">
      <c r="A8" s="21"/>
      <c r="B8" s="5" t="s">
        <v>15</v>
      </c>
      <c r="C8" s="3">
        <v>21505856</v>
      </c>
      <c r="D8" s="3">
        <v>18119180</v>
      </c>
      <c r="E8" s="3">
        <v>19583697</v>
      </c>
      <c r="F8" s="3">
        <v>16627476</v>
      </c>
      <c r="G8" s="3">
        <v>15923245</v>
      </c>
      <c r="H8" s="3">
        <v>15564334</v>
      </c>
      <c r="I8" s="3">
        <v>15594270</v>
      </c>
      <c r="J8" s="3">
        <v>16419411</v>
      </c>
      <c r="K8" s="3">
        <v>16077717</v>
      </c>
      <c r="L8" s="3">
        <v>18101915</v>
      </c>
      <c r="M8" s="3">
        <v>17612264</v>
      </c>
      <c r="N8" s="3">
        <v>19958152</v>
      </c>
      <c r="O8" s="15">
        <f t="shared" si="0"/>
        <v>1.1331962773213029</v>
      </c>
      <c r="Q8" s="14">
        <f t="shared" si="1"/>
        <v>17590626.416666668</v>
      </c>
    </row>
    <row r="9" spans="1:17" ht="22.5" customHeight="1" x14ac:dyDescent="0.25">
      <c r="A9" s="21"/>
      <c r="B9" s="5" t="s">
        <v>16</v>
      </c>
      <c r="C9" s="3">
        <v>20147618</v>
      </c>
      <c r="D9" s="3">
        <v>19261201</v>
      </c>
      <c r="E9" s="3">
        <v>18778469</v>
      </c>
      <c r="F9" s="3">
        <v>17399721</v>
      </c>
      <c r="G9" s="3">
        <v>15034522</v>
      </c>
      <c r="H9" s="3">
        <f>14082913+98154+743905</f>
        <v>14924972</v>
      </c>
      <c r="I9" s="3">
        <v>15413521</v>
      </c>
      <c r="J9" s="3">
        <v>15355759</v>
      </c>
      <c r="K9" s="3">
        <v>15391892</v>
      </c>
      <c r="L9" s="3">
        <v>18483266</v>
      </c>
      <c r="M9" s="3">
        <v>18980973</v>
      </c>
      <c r="N9" s="3">
        <v>19850278</v>
      </c>
      <c r="O9" s="15">
        <f t="shared" si="0"/>
        <v>1.0457987585778663</v>
      </c>
      <c r="Q9" s="14">
        <f t="shared" si="1"/>
        <v>17418516</v>
      </c>
    </row>
    <row r="10" spans="1:17" ht="22.5" customHeight="1" x14ac:dyDescent="0.25">
      <c r="A10" s="21"/>
      <c r="B10" s="5" t="s">
        <v>17</v>
      </c>
      <c r="C10" s="3">
        <v>1719703</v>
      </c>
      <c r="D10" s="3">
        <v>1632672</v>
      </c>
      <c r="E10" s="3">
        <v>1493804</v>
      </c>
      <c r="F10" s="3">
        <v>1372048</v>
      </c>
      <c r="G10" s="3">
        <v>1044067</v>
      </c>
      <c r="H10" s="3">
        <f>935947+22784+25806</f>
        <v>984537</v>
      </c>
      <c r="I10" s="3">
        <v>980658.74</v>
      </c>
      <c r="J10" s="3">
        <v>927833</v>
      </c>
      <c r="K10" s="3">
        <v>973248</v>
      </c>
      <c r="L10" s="3">
        <v>1259874</v>
      </c>
      <c r="M10" s="3">
        <v>1321471</v>
      </c>
      <c r="N10" s="3">
        <v>1382576</v>
      </c>
      <c r="O10" s="15">
        <f t="shared" si="0"/>
        <v>1.0462401369383059</v>
      </c>
      <c r="Q10" s="14">
        <f t="shared" si="1"/>
        <v>1257707.645</v>
      </c>
    </row>
    <row r="11" spans="1:17" ht="22.5" customHeight="1" x14ac:dyDescent="0.25">
      <c r="A11" s="21"/>
      <c r="B11" s="23" t="s">
        <v>20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  <c r="Q11" s="14"/>
    </row>
    <row r="12" spans="1:17" ht="22.5" customHeight="1" x14ac:dyDescent="0.25">
      <c r="A12" s="21"/>
      <c r="B12" s="4"/>
      <c r="C12" s="3">
        <v>5502846</v>
      </c>
      <c r="D12" s="3">
        <v>4784015</v>
      </c>
      <c r="E12" s="3">
        <v>4341139</v>
      </c>
      <c r="F12" s="3">
        <v>3848495</v>
      </c>
      <c r="G12" s="3">
        <v>4518990</v>
      </c>
      <c r="H12" s="3">
        <f>2984566+318+49244</f>
        <v>3034128</v>
      </c>
      <c r="I12" s="3">
        <v>4182795.26</v>
      </c>
      <c r="J12" s="3">
        <v>4341997</v>
      </c>
      <c r="K12" s="3">
        <v>4781101</v>
      </c>
      <c r="L12" s="3">
        <v>4264627</v>
      </c>
      <c r="M12" s="3">
        <v>4653295</v>
      </c>
      <c r="N12" s="3">
        <v>4467535</v>
      </c>
      <c r="O12" s="15">
        <f>N12/M12</f>
        <v>0.96007990037167212</v>
      </c>
      <c r="Q12" s="14">
        <f t="shared" si="1"/>
        <v>4393413.6049999995</v>
      </c>
    </row>
    <row r="13" spans="1:17" ht="22.5" customHeight="1" x14ac:dyDescent="0.25">
      <c r="A13" s="26" t="s">
        <v>18</v>
      </c>
      <c r="B13" s="27"/>
      <c r="C13" s="10">
        <f t="shared" ref="C13:N13" si="2">SUM(C5:C10,C12)</f>
        <v>192036437</v>
      </c>
      <c r="D13" s="10">
        <f>SUM(D5:D10,D12)</f>
        <v>171238277</v>
      </c>
      <c r="E13" s="10">
        <f t="shared" si="2"/>
        <v>184620872</v>
      </c>
      <c r="F13" s="10">
        <f t="shared" si="2"/>
        <v>159597683</v>
      </c>
      <c r="G13" s="10">
        <f t="shared" si="2"/>
        <v>159895859</v>
      </c>
      <c r="H13" s="10">
        <f>SUM(H5:H10,H12)</f>
        <v>151233999</v>
      </c>
      <c r="I13" s="10">
        <f>SUM(I5:I10,I12)</f>
        <v>149967857</v>
      </c>
      <c r="J13" s="10">
        <f>SUM(J5:J10,J12)</f>
        <v>151055304</v>
      </c>
      <c r="K13" s="10">
        <f>SUM(K5:K10,K12)</f>
        <v>141506665</v>
      </c>
      <c r="L13" s="10">
        <f t="shared" si="2"/>
        <v>150082635</v>
      </c>
      <c r="M13" s="10">
        <f t="shared" si="2"/>
        <v>153845167</v>
      </c>
      <c r="N13" s="10">
        <f t="shared" si="2"/>
        <v>171267894</v>
      </c>
    </row>
  </sheetData>
  <mergeCells count="5">
    <mergeCell ref="A2:N2"/>
    <mergeCell ref="A4:A12"/>
    <mergeCell ref="B4:N4"/>
    <mergeCell ref="B11:N11"/>
    <mergeCell ref="A13:B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3"/>
  <sheetViews>
    <sheetView zoomScale="70" zoomScaleNormal="70" workbookViewId="0">
      <selection activeCell="H26" sqref="H2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18.5703125" style="1" customWidth="1"/>
    <col min="7" max="7" width="18.5703125" style="1" hidden="1" customWidth="1"/>
    <col min="8" max="8" width="18.5703125" style="1" customWidth="1"/>
    <col min="9" max="9" width="18.5703125" style="1" hidden="1" customWidth="1"/>
    <col min="10" max="10" width="18.5703125" style="1" customWidth="1"/>
    <col min="11" max="11" width="18.5703125" style="1" hidden="1" customWidth="1"/>
    <col min="12" max="12" width="18.5703125" style="1" customWidth="1"/>
    <col min="13" max="13" width="18.5703125" style="1" hidden="1" customWidth="1"/>
    <col min="14" max="14" width="18.5703125" style="1" customWidth="1"/>
    <col min="15" max="15" width="18.5703125" style="1" hidden="1" customWidth="1"/>
    <col min="16" max="16" width="18.5703125" style="1" customWidth="1"/>
    <col min="17" max="17" width="18.5703125" style="1" hidden="1" customWidth="1"/>
    <col min="18" max="18" width="18.5703125" style="1" customWidth="1"/>
    <col min="19" max="19" width="18.5703125" style="1" hidden="1" customWidth="1"/>
    <col min="20" max="20" width="18.5703125" style="1" customWidth="1"/>
    <col min="21" max="21" width="18.5703125" style="1" hidden="1" customWidth="1"/>
    <col min="22" max="22" width="18.5703125" style="1" customWidth="1"/>
    <col min="23" max="23" width="12.5703125" style="15" bestFit="1" customWidth="1"/>
    <col min="24" max="16384" width="9.140625" style="1"/>
  </cols>
  <sheetData>
    <row r="2" spans="1:23" ht="42.75" customHeight="1" x14ac:dyDescent="0.25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3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/>
      <c r="H3" s="9" t="s">
        <v>6</v>
      </c>
      <c r="I3" s="9"/>
      <c r="J3" s="9" t="s">
        <v>7</v>
      </c>
      <c r="K3" s="9"/>
      <c r="L3" s="9" t="s">
        <v>8</v>
      </c>
      <c r="M3" s="9"/>
      <c r="N3" s="9" t="s">
        <v>9</v>
      </c>
      <c r="O3" s="9"/>
      <c r="P3" s="9" t="s">
        <v>10</v>
      </c>
      <c r="Q3" s="9"/>
      <c r="R3" s="9" t="s">
        <v>11</v>
      </c>
      <c r="S3" s="9"/>
      <c r="T3" s="9" t="s">
        <v>12</v>
      </c>
      <c r="U3" s="9"/>
      <c r="V3" s="9" t="s">
        <v>13</v>
      </c>
      <c r="W3" s="16"/>
    </row>
    <row r="4" spans="1:23" ht="22.5" customHeight="1" x14ac:dyDescent="0.25">
      <c r="A4" s="20" t="s">
        <v>33</v>
      </c>
      <c r="B4" s="23" t="s">
        <v>19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5"/>
    </row>
    <row r="5" spans="1:23" ht="22.5" customHeight="1" x14ac:dyDescent="0.25">
      <c r="A5" s="21"/>
      <c r="B5" s="5" t="s">
        <v>25</v>
      </c>
      <c r="C5" s="3">
        <v>262296</v>
      </c>
      <c r="D5" s="3">
        <v>277427</v>
      </c>
      <c r="E5" s="3">
        <v>257150</v>
      </c>
      <c r="F5" s="3">
        <v>135288</v>
      </c>
      <c r="G5" s="3">
        <v>2.211224158720781</v>
      </c>
      <c r="H5" s="3">
        <v>125770</v>
      </c>
      <c r="I5" s="3">
        <v>0.38495904690990318</v>
      </c>
      <c r="J5" s="3">
        <v>140290</v>
      </c>
      <c r="K5" s="3">
        <v>1.2925759472067357</v>
      </c>
      <c r="L5" s="3">
        <v>185802</v>
      </c>
      <c r="M5" s="3">
        <v>1.1257168510050217</v>
      </c>
      <c r="N5" s="3">
        <v>55788</v>
      </c>
      <c r="O5" s="3">
        <v>1.801014962486267</v>
      </c>
      <c r="P5" s="3">
        <v>58703</v>
      </c>
      <c r="Q5" s="3">
        <v>0.75101975248072839</v>
      </c>
      <c r="R5" s="3">
        <v>58996</v>
      </c>
      <c r="S5" s="3">
        <v>0.85705201209395365</v>
      </c>
      <c r="T5" s="3">
        <v>54482</v>
      </c>
      <c r="U5" s="3">
        <v>1.0049038124274883</v>
      </c>
      <c r="V5" s="3">
        <v>65838</v>
      </c>
      <c r="W5" s="15">
        <f>'2021'!C5/'2020'!V5</f>
        <v>0.73187217108660652</v>
      </c>
    </row>
    <row r="6" spans="1:23" ht="22.5" customHeight="1" x14ac:dyDescent="0.25">
      <c r="A6" s="21"/>
      <c r="B6" s="5" t="s">
        <v>26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3" ht="22.5" customHeight="1" x14ac:dyDescent="0.25">
      <c r="A7" s="21"/>
      <c r="B7" s="5" t="s">
        <v>14</v>
      </c>
      <c r="C7" s="3">
        <v>143717939</v>
      </c>
      <c r="D7" s="3">
        <v>132987842</v>
      </c>
      <c r="E7" s="3">
        <v>138229585</v>
      </c>
      <c r="F7" s="3">
        <v>119789845</v>
      </c>
      <c r="G7" s="3">
        <v>1.0230971658028576</v>
      </c>
      <c r="H7" s="3">
        <v>113467759</v>
      </c>
      <c r="I7" s="3">
        <v>0.94819192063288482</v>
      </c>
      <c r="J7" s="3">
        <v>110197075</v>
      </c>
      <c r="K7" s="3">
        <v>0.97442437874520871</v>
      </c>
      <c r="L7" s="3">
        <v>113982635</v>
      </c>
      <c r="M7" s="3">
        <v>1.0016300869345944</v>
      </c>
      <c r="N7" s="3">
        <v>105017271</v>
      </c>
      <c r="O7" s="3">
        <v>0.91268501647639866</v>
      </c>
      <c r="P7" s="3">
        <v>82875152</v>
      </c>
      <c r="Q7" s="3">
        <v>1.0366486577765326</v>
      </c>
      <c r="R7" s="3">
        <v>91802675</v>
      </c>
      <c r="S7" s="3">
        <v>1.0311600728051544</v>
      </c>
      <c r="T7" s="3">
        <v>96376855</v>
      </c>
      <c r="U7" s="3">
        <v>1.1291282192771246</v>
      </c>
      <c r="V7" s="3">
        <v>111914403</v>
      </c>
      <c r="W7" s="15">
        <f>'2021'!C7/'2020'!V7</f>
        <v>1.0317428937185145</v>
      </c>
    </row>
    <row r="8" spans="1:23" ht="22.5" customHeight="1" x14ac:dyDescent="0.25">
      <c r="A8" s="21"/>
      <c r="B8" s="5" t="s">
        <v>15</v>
      </c>
      <c r="C8" s="3">
        <v>17292463</v>
      </c>
      <c r="D8" s="3">
        <v>17111500</v>
      </c>
      <c r="E8" s="3">
        <v>17296913</v>
      </c>
      <c r="F8" s="3">
        <v>14672500</v>
      </c>
      <c r="G8" s="3">
        <v>0.95764654839976915</v>
      </c>
      <c r="H8" s="3">
        <v>14935192</v>
      </c>
      <c r="I8" s="3">
        <v>0.97745993357509731</v>
      </c>
      <c r="J8" s="3">
        <v>12092497</v>
      </c>
      <c r="K8" s="3">
        <v>1.0019233717292368</v>
      </c>
      <c r="L8" s="3">
        <v>15237192</v>
      </c>
      <c r="M8" s="3">
        <v>1.052913089230852</v>
      </c>
      <c r="N8" s="3">
        <v>15181099</v>
      </c>
      <c r="O8" s="3">
        <v>0.97918963110187085</v>
      </c>
      <c r="P8" s="3">
        <v>15752348</v>
      </c>
      <c r="Q8" s="3">
        <v>1.1259008352989419</v>
      </c>
      <c r="R8" s="3">
        <v>17002571</v>
      </c>
      <c r="S8" s="3">
        <v>0.97295032044952146</v>
      </c>
      <c r="T8" s="3">
        <v>16437483</v>
      </c>
      <c r="U8" s="3">
        <v>1.1331962773213029</v>
      </c>
      <c r="V8" s="3">
        <v>17266365</v>
      </c>
      <c r="W8" s="15">
        <f>'2021'!C8/'2020'!V8</f>
        <v>1.0639832993221214</v>
      </c>
    </row>
    <row r="9" spans="1:23" ht="22.5" customHeight="1" x14ac:dyDescent="0.25">
      <c r="A9" s="21"/>
      <c r="B9" s="5" t="s">
        <v>16</v>
      </c>
      <c r="C9" s="3">
        <v>19114683</v>
      </c>
      <c r="D9" s="3">
        <v>18601754</v>
      </c>
      <c r="E9" s="3">
        <v>17925143</v>
      </c>
      <c r="F9" s="3">
        <v>14911149</v>
      </c>
      <c r="G9" s="3">
        <v>0.86406684337064943</v>
      </c>
      <c r="H9" s="3">
        <v>13331727</v>
      </c>
      <c r="I9" s="3">
        <v>0.99271343644979204</v>
      </c>
      <c r="J9" s="3">
        <v>13290346</v>
      </c>
      <c r="K9" s="3">
        <v>1.03273366274992</v>
      </c>
      <c r="L9" s="3">
        <v>14283271</v>
      </c>
      <c r="M9" s="3">
        <v>0.99625251102587142</v>
      </c>
      <c r="N9" s="3">
        <v>15038592</v>
      </c>
      <c r="O9" s="3">
        <v>1.0023530585495644</v>
      </c>
      <c r="P9" s="3">
        <v>14353895</v>
      </c>
      <c r="Q9" s="3">
        <v>1.2008443146560539</v>
      </c>
      <c r="R9" s="3">
        <v>15984118</v>
      </c>
      <c r="S9" s="3">
        <v>1.0269274380404416</v>
      </c>
      <c r="T9" s="3">
        <v>16382318</v>
      </c>
      <c r="U9" s="3">
        <v>1.0457987585778663</v>
      </c>
      <c r="V9" s="3">
        <v>18166539</v>
      </c>
      <c r="W9" s="15">
        <f>'2021'!C9/'2020'!V9</f>
        <v>1.0538019377273788</v>
      </c>
    </row>
    <row r="10" spans="1:23" ht="22.5" customHeight="1" x14ac:dyDescent="0.25">
      <c r="A10" s="21"/>
      <c r="B10" s="5" t="s">
        <v>17</v>
      </c>
      <c r="C10" s="3">
        <v>1399034</v>
      </c>
      <c r="D10" s="3">
        <v>1379052</v>
      </c>
      <c r="E10" s="3">
        <v>1245011</v>
      </c>
      <c r="F10" s="3">
        <v>1132421</v>
      </c>
      <c r="G10" s="3">
        <v>0.76095515608783371</v>
      </c>
      <c r="H10" s="3">
        <v>873112</v>
      </c>
      <c r="I10" s="3">
        <v>0.94298258636658372</v>
      </c>
      <c r="J10" s="3">
        <v>790116</v>
      </c>
      <c r="K10" s="3">
        <v>0.9960608285925262</v>
      </c>
      <c r="L10" s="3">
        <v>880314</v>
      </c>
      <c r="M10" s="3">
        <v>0.94613239259969273</v>
      </c>
      <c r="N10" s="3">
        <v>863017</v>
      </c>
      <c r="O10" s="3">
        <v>1.0489473860058869</v>
      </c>
      <c r="P10" s="3">
        <v>883527</v>
      </c>
      <c r="Q10" s="3">
        <v>1.2945045867034919</v>
      </c>
      <c r="R10" s="3">
        <v>1014398</v>
      </c>
      <c r="S10" s="3">
        <v>1.0488913970762155</v>
      </c>
      <c r="T10" s="3">
        <v>1217824</v>
      </c>
      <c r="U10" s="3">
        <v>1.0462401369383059</v>
      </c>
      <c r="V10" s="3">
        <v>1243340</v>
      </c>
      <c r="W10" s="15">
        <f>'2021'!C10/'2020'!V10</f>
        <v>1.1372544919330192</v>
      </c>
    </row>
    <row r="11" spans="1:23" ht="22.5" customHeight="1" x14ac:dyDescent="0.25">
      <c r="A11" s="21"/>
      <c r="B11" s="23" t="s">
        <v>20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5"/>
    </row>
    <row r="12" spans="1:23" ht="22.5" customHeight="1" x14ac:dyDescent="0.25">
      <c r="A12" s="21"/>
      <c r="B12" s="4"/>
      <c r="C12" s="3">
        <v>3718477</v>
      </c>
      <c r="D12" s="3">
        <v>5893169</v>
      </c>
      <c r="E12" s="3">
        <v>4782386</v>
      </c>
      <c r="F12" s="3">
        <v>5334324</v>
      </c>
      <c r="G12" s="3">
        <v>1.1742226506725357</v>
      </c>
      <c r="H12" s="3">
        <v>6644355</v>
      </c>
      <c r="I12" s="3">
        <v>0.67141728572092441</v>
      </c>
      <c r="J12" s="3">
        <v>4601329</v>
      </c>
      <c r="K12" s="3">
        <v>1.3785823340346879</v>
      </c>
      <c r="L12" s="3">
        <v>6338191</v>
      </c>
      <c r="M12" s="3">
        <v>1.0380610883641481</v>
      </c>
      <c r="N12" s="3">
        <v>4619269</v>
      </c>
      <c r="O12" s="3">
        <v>1.1011295033137978</v>
      </c>
      <c r="P12" s="3">
        <v>4476744</v>
      </c>
      <c r="Q12" s="3">
        <v>0.89197592772041423</v>
      </c>
      <c r="R12" s="3">
        <v>4851138</v>
      </c>
      <c r="S12" s="3">
        <v>1.0911376305594838</v>
      </c>
      <c r="T12" s="3">
        <v>4908726</v>
      </c>
      <c r="U12" s="3">
        <v>0.96007990037167212</v>
      </c>
      <c r="V12" s="3">
        <v>5275353</v>
      </c>
      <c r="W12" s="15">
        <f>'2021'!C12/'2020'!V12</f>
        <v>1.1262076679987103</v>
      </c>
    </row>
    <row r="13" spans="1:23" ht="22.5" customHeight="1" x14ac:dyDescent="0.25">
      <c r="A13" s="26" t="s">
        <v>18</v>
      </c>
      <c r="B13" s="27"/>
      <c r="C13" s="10">
        <f t="shared" ref="C13:V13" si="0">SUM(C5:C10,C12)</f>
        <v>185504892</v>
      </c>
      <c r="D13" s="10">
        <f>SUM(D5:D10,D12)</f>
        <v>176250744</v>
      </c>
      <c r="E13" s="10">
        <f t="shared" si="0"/>
        <v>179736188</v>
      </c>
      <c r="F13" s="10">
        <f t="shared" si="0"/>
        <v>155975527</v>
      </c>
      <c r="G13" s="10"/>
      <c r="H13" s="10">
        <f t="shared" si="0"/>
        <v>149377915</v>
      </c>
      <c r="I13" s="10"/>
      <c r="J13" s="10">
        <f>SUM(J5:J10,J12)</f>
        <v>141111653</v>
      </c>
      <c r="K13" s="10"/>
      <c r="L13" s="10">
        <f>SUM(L5:L10,L12)</f>
        <v>150907405</v>
      </c>
      <c r="M13" s="10"/>
      <c r="N13" s="10">
        <f>SUM(N5:N10,N12)</f>
        <v>140775036</v>
      </c>
      <c r="O13" s="10"/>
      <c r="P13" s="10">
        <f>SUM(P5:P10,P12)</f>
        <v>118400369</v>
      </c>
      <c r="Q13" s="10"/>
      <c r="R13" s="10">
        <f t="shared" si="0"/>
        <v>130713896</v>
      </c>
      <c r="S13" s="10"/>
      <c r="T13" s="10">
        <f t="shared" si="0"/>
        <v>135377688</v>
      </c>
      <c r="U13" s="10"/>
      <c r="V13" s="10">
        <f t="shared" si="0"/>
        <v>153931838</v>
      </c>
    </row>
    <row r="14" spans="1:23" ht="22.5" customHeight="1" x14ac:dyDescent="0.25">
      <c r="A14" s="20" t="s">
        <v>34</v>
      </c>
      <c r="B14" s="23" t="s">
        <v>19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5"/>
    </row>
    <row r="15" spans="1:23" ht="22.5" customHeight="1" x14ac:dyDescent="0.25">
      <c r="A15" s="21"/>
      <c r="B15" s="5" t="s">
        <v>26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3" ht="22.5" customHeight="1" x14ac:dyDescent="0.25">
      <c r="A16" s="21"/>
      <c r="B16" s="5" t="s">
        <v>14</v>
      </c>
      <c r="C16" s="3">
        <v>484483</v>
      </c>
      <c r="D16" s="3">
        <v>509991</v>
      </c>
      <c r="E16" s="3">
        <v>512948</v>
      </c>
      <c r="F16" s="3">
        <v>435491</v>
      </c>
      <c r="G16" s="3"/>
      <c r="H16" s="3">
        <v>310810</v>
      </c>
      <c r="I16" s="3"/>
      <c r="J16" s="3">
        <v>179403</v>
      </c>
      <c r="K16" s="3"/>
      <c r="L16" s="3">
        <v>170349</v>
      </c>
      <c r="M16" s="3"/>
      <c r="N16" s="3">
        <v>182725</v>
      </c>
      <c r="O16" s="3"/>
      <c r="P16" s="3">
        <v>242057</v>
      </c>
      <c r="Q16" s="3">
        <f>P16/N16</f>
        <v>1.3247065262005746</v>
      </c>
      <c r="R16" s="3">
        <v>369821</v>
      </c>
      <c r="S16" s="3">
        <f>R16/P16</f>
        <v>1.5278260905489203</v>
      </c>
      <c r="T16" s="3">
        <v>496953</v>
      </c>
      <c r="U16" s="3">
        <f>T16/R16</f>
        <v>1.3437663085654952</v>
      </c>
      <c r="V16" s="3">
        <v>752000</v>
      </c>
      <c r="W16" s="15">
        <f>'2021'!C16/'2020'!V16</f>
        <v>0.94509574468085111</v>
      </c>
    </row>
    <row r="17" spans="1:23" ht="22.5" customHeight="1" x14ac:dyDescent="0.25">
      <c r="A17" s="21"/>
      <c r="B17" s="5" t="s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3" ht="22.5" customHeight="1" x14ac:dyDescent="0.25">
      <c r="A18" s="21"/>
      <c r="B18" s="5" t="s">
        <v>16</v>
      </c>
      <c r="C18" s="3">
        <v>1456251</v>
      </c>
      <c r="D18" s="3">
        <v>1389724</v>
      </c>
      <c r="E18" s="3">
        <v>1293966</v>
      </c>
      <c r="F18" s="3">
        <v>933944</v>
      </c>
      <c r="G18" s="3"/>
      <c r="H18" s="3">
        <v>961242</v>
      </c>
      <c r="I18" s="3"/>
      <c r="J18" s="3">
        <v>780343</v>
      </c>
      <c r="K18" s="3"/>
      <c r="L18" s="3">
        <v>833681</v>
      </c>
      <c r="M18" s="3"/>
      <c r="N18" s="3">
        <v>909543</v>
      </c>
      <c r="O18" s="3"/>
      <c r="P18" s="3">
        <v>996081</v>
      </c>
      <c r="Q18" s="3">
        <f t="shared" ref="Q18:Q19" si="1">P18/N18</f>
        <v>1.0951444846477847</v>
      </c>
      <c r="R18" s="3">
        <v>1142743</v>
      </c>
      <c r="S18" s="3">
        <f t="shared" ref="S18:S19" si="2">R18/P18</f>
        <v>1.14723902975762</v>
      </c>
      <c r="T18" s="3">
        <v>1402588</v>
      </c>
      <c r="U18" s="3">
        <f t="shared" ref="U18:U19" si="3">T18/R18</f>
        <v>1.227387085285143</v>
      </c>
      <c r="V18" s="3">
        <v>1500588</v>
      </c>
      <c r="W18" s="15">
        <f>'2021'!C18/'2020'!V18</f>
        <v>0.99777154022289927</v>
      </c>
    </row>
    <row r="19" spans="1:23" ht="22.5" customHeight="1" x14ac:dyDescent="0.25">
      <c r="A19" s="21"/>
      <c r="B19" s="5" t="s">
        <v>17</v>
      </c>
      <c r="C19" s="3">
        <v>18622</v>
      </c>
      <c r="D19" s="3">
        <v>22612</v>
      </c>
      <c r="E19" s="3">
        <v>37556</v>
      </c>
      <c r="F19" s="3">
        <v>17850</v>
      </c>
      <c r="G19" s="3"/>
      <c r="H19" s="3">
        <v>12853</v>
      </c>
      <c r="I19" s="3"/>
      <c r="J19" s="3">
        <v>10464</v>
      </c>
      <c r="K19" s="3"/>
      <c r="L19" s="3">
        <v>10490</v>
      </c>
      <c r="M19" s="3"/>
      <c r="N19" s="3">
        <v>9228</v>
      </c>
      <c r="O19" s="3"/>
      <c r="P19" s="3">
        <v>14800</v>
      </c>
      <c r="Q19" s="3">
        <f t="shared" si="1"/>
        <v>1.6038144776766363</v>
      </c>
      <c r="R19" s="3">
        <v>11787</v>
      </c>
      <c r="S19" s="3">
        <f t="shared" si="2"/>
        <v>0.79641891891891892</v>
      </c>
      <c r="T19" s="3">
        <v>43101</v>
      </c>
      <c r="U19" s="3">
        <f t="shared" si="3"/>
        <v>3.6566556375668111</v>
      </c>
      <c r="V19" s="3">
        <v>27214</v>
      </c>
      <c r="W19" s="15">
        <f>'2021'!C19/'2020'!V19</f>
        <v>0.96086573087381499</v>
      </c>
    </row>
    <row r="20" spans="1:23" ht="22.5" customHeight="1" x14ac:dyDescent="0.25">
      <c r="A20" s="21"/>
      <c r="B20" s="23" t="s">
        <v>20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5"/>
    </row>
    <row r="21" spans="1:23" ht="22.5" customHeight="1" x14ac:dyDescent="0.25">
      <c r="A21" s="21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3" ht="22.5" customHeight="1" x14ac:dyDescent="0.25">
      <c r="A22" s="26" t="s">
        <v>18</v>
      </c>
      <c r="B22" s="27"/>
      <c r="C22" s="10">
        <f>SUM(C3,C15:C19,C21)</f>
        <v>1959356</v>
      </c>
      <c r="D22" s="10">
        <f>SUM(D3,D15:D19,D21)</f>
        <v>1922327</v>
      </c>
      <c r="E22" s="10">
        <f t="shared" ref="E22:V22" si="4">SUM(E3,E15:E19,E21)</f>
        <v>1844470</v>
      </c>
      <c r="F22" s="10">
        <f t="shared" si="4"/>
        <v>1387285</v>
      </c>
      <c r="G22" s="10"/>
      <c r="H22" s="10">
        <f t="shared" si="4"/>
        <v>1284905</v>
      </c>
      <c r="I22" s="10"/>
      <c r="J22" s="10">
        <f t="shared" si="4"/>
        <v>970210</v>
      </c>
      <c r="K22" s="10"/>
      <c r="L22" s="10">
        <f t="shared" si="4"/>
        <v>1014520</v>
      </c>
      <c r="M22" s="10"/>
      <c r="N22" s="10">
        <f t="shared" si="4"/>
        <v>1101496</v>
      </c>
      <c r="O22" s="10"/>
      <c r="P22" s="10">
        <f t="shared" si="4"/>
        <v>1252938</v>
      </c>
      <c r="Q22" s="10"/>
      <c r="R22" s="10">
        <f t="shared" si="4"/>
        <v>1524351</v>
      </c>
      <c r="S22" s="10"/>
      <c r="T22" s="10">
        <f t="shared" si="4"/>
        <v>1942642</v>
      </c>
      <c r="U22" s="10"/>
      <c r="V22" s="10">
        <f t="shared" si="4"/>
        <v>2279802</v>
      </c>
    </row>
    <row r="23" spans="1:23" ht="22.5" customHeight="1" x14ac:dyDescent="0.25">
      <c r="A23" s="26" t="s">
        <v>18</v>
      </c>
      <c r="B23" s="27"/>
      <c r="C23" s="10">
        <f>C4+C13+C22</f>
        <v>187464248</v>
      </c>
      <c r="D23" s="10">
        <f t="shared" ref="D23:V23" si="5">D4+D13+D22</f>
        <v>178173071</v>
      </c>
      <c r="E23" s="10">
        <f t="shared" si="5"/>
        <v>181580658</v>
      </c>
      <c r="F23" s="10">
        <f t="shared" si="5"/>
        <v>157362812</v>
      </c>
      <c r="G23" s="10"/>
      <c r="H23" s="10">
        <f t="shared" si="5"/>
        <v>150662820</v>
      </c>
      <c r="I23" s="10"/>
      <c r="J23" s="10">
        <f t="shared" si="5"/>
        <v>142081863</v>
      </c>
      <c r="K23" s="10"/>
      <c r="L23" s="10">
        <f t="shared" si="5"/>
        <v>151921925</v>
      </c>
      <c r="M23" s="10"/>
      <c r="N23" s="10">
        <f t="shared" si="5"/>
        <v>141876532</v>
      </c>
      <c r="O23" s="10"/>
      <c r="P23" s="10">
        <f>P13+P22</f>
        <v>119653307</v>
      </c>
      <c r="Q23" s="10"/>
      <c r="R23" s="10">
        <f t="shared" si="5"/>
        <v>132238247</v>
      </c>
      <c r="S23" s="10"/>
      <c r="T23" s="10">
        <f t="shared" si="5"/>
        <v>137320330</v>
      </c>
      <c r="U23" s="10"/>
      <c r="V23" s="10">
        <f t="shared" si="5"/>
        <v>156211640</v>
      </c>
    </row>
  </sheetData>
  <mergeCells count="10">
    <mergeCell ref="A2:V2"/>
    <mergeCell ref="A4:A12"/>
    <mergeCell ref="B4:V4"/>
    <mergeCell ref="B11:V11"/>
    <mergeCell ref="A13:B13"/>
    <mergeCell ref="A14:A21"/>
    <mergeCell ref="B14:V14"/>
    <mergeCell ref="B20:V20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32"/>
  <sheetViews>
    <sheetView zoomScale="70" zoomScaleNormal="70" workbookViewId="0">
      <selection activeCell="AH27" sqref="AH27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8.5703125" style="1" customWidth="1"/>
    <col min="4" max="4" width="18.5703125" style="1" hidden="1" customWidth="1"/>
    <col min="5" max="5" width="18.5703125" style="1" customWidth="1"/>
    <col min="6" max="6" width="18.5703125" style="1" hidden="1" customWidth="1"/>
    <col min="7" max="7" width="18.5703125" style="1" customWidth="1"/>
    <col min="8" max="8" width="18.5703125" style="1" hidden="1" customWidth="1"/>
    <col min="9" max="9" width="18.5703125" style="1" customWidth="1"/>
    <col min="10" max="11" width="18.5703125" style="1" hidden="1" customWidth="1"/>
    <col min="12" max="12" width="18.5703125" style="1" customWidth="1"/>
    <col min="13" max="14" width="18.5703125" style="1" hidden="1" customWidth="1"/>
    <col min="15" max="15" width="18.5703125" style="1" customWidth="1"/>
    <col min="16" max="17" width="18.5703125" style="1" hidden="1" customWidth="1"/>
    <col min="18" max="18" width="18.5703125" style="1" customWidth="1"/>
    <col min="19" max="20" width="18.5703125" style="1" hidden="1" customWidth="1"/>
    <col min="21" max="21" width="18.5703125" style="1" customWidth="1"/>
    <col min="22" max="23" width="18.5703125" style="1" hidden="1" customWidth="1"/>
    <col min="24" max="24" width="18.5703125" style="1" customWidth="1"/>
    <col min="25" max="26" width="18.5703125" style="1" hidden="1" customWidth="1"/>
    <col min="27" max="27" width="18.5703125" style="1" customWidth="1"/>
    <col min="28" max="29" width="18.5703125" style="1" hidden="1" customWidth="1"/>
    <col min="30" max="30" width="18.5703125" style="1" customWidth="1"/>
    <col min="31" max="32" width="18.5703125" style="1" hidden="1" customWidth="1"/>
    <col min="33" max="33" width="18.5703125" style="1" customWidth="1"/>
    <col min="34" max="34" width="9.140625" style="15"/>
    <col min="35" max="16384" width="9.140625" style="1"/>
  </cols>
  <sheetData>
    <row r="2" spans="1:34" ht="42.75" customHeight="1" x14ac:dyDescent="0.25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4" s="2" customFormat="1" ht="33" customHeight="1" x14ac:dyDescent="0.25">
      <c r="A3" s="7" t="s">
        <v>0</v>
      </c>
      <c r="B3" s="8" t="s">
        <v>1</v>
      </c>
      <c r="C3" s="9" t="s">
        <v>2</v>
      </c>
      <c r="D3" s="9"/>
      <c r="E3" s="9" t="s">
        <v>3</v>
      </c>
      <c r="F3" s="9"/>
      <c r="G3" s="9" t="s">
        <v>4</v>
      </c>
      <c r="H3" s="9"/>
      <c r="I3" s="9" t="s">
        <v>5</v>
      </c>
      <c r="J3" s="9"/>
      <c r="K3" s="9"/>
      <c r="L3" s="9" t="s">
        <v>6</v>
      </c>
      <c r="M3" s="9"/>
      <c r="N3" s="9"/>
      <c r="O3" s="9" t="s">
        <v>7</v>
      </c>
      <c r="P3" s="9"/>
      <c r="Q3" s="9"/>
      <c r="R3" s="9" t="s">
        <v>8</v>
      </c>
      <c r="S3" s="9"/>
      <c r="T3" s="9"/>
      <c r="U3" s="9" t="s">
        <v>9</v>
      </c>
      <c r="V3" s="9"/>
      <c r="W3" s="9"/>
      <c r="X3" s="9" t="s">
        <v>10</v>
      </c>
      <c r="Y3" s="9"/>
      <c r="Z3" s="9"/>
      <c r="AA3" s="9" t="s">
        <v>11</v>
      </c>
      <c r="AB3" s="9"/>
      <c r="AC3" s="9"/>
      <c r="AD3" s="9" t="s">
        <v>12</v>
      </c>
      <c r="AE3" s="9"/>
      <c r="AF3" s="9"/>
      <c r="AG3" s="9" t="s">
        <v>13</v>
      </c>
      <c r="AH3" s="16"/>
    </row>
    <row r="4" spans="1:34" ht="22.5" customHeight="1" x14ac:dyDescent="0.25">
      <c r="A4" s="20" t="s">
        <v>33</v>
      </c>
      <c r="B4" s="23" t="s">
        <v>19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5"/>
    </row>
    <row r="5" spans="1:34" ht="22.5" customHeight="1" x14ac:dyDescent="0.25">
      <c r="A5" s="21"/>
      <c r="B5" s="5" t="s">
        <v>25</v>
      </c>
      <c r="C5" s="3">
        <v>48185</v>
      </c>
      <c r="D5" s="3">
        <v>1.0576867355964255</v>
      </c>
      <c r="E5" s="3">
        <v>57574</v>
      </c>
      <c r="F5" s="3">
        <v>0.92691050258266139</v>
      </c>
      <c r="G5" s="3">
        <v>75567</v>
      </c>
      <c r="H5" s="3">
        <v>0.52610538596150103</v>
      </c>
      <c r="I5" s="3">
        <v>62316</v>
      </c>
      <c r="J5" s="3"/>
      <c r="K5" s="3">
        <v>0.92964638401040744</v>
      </c>
      <c r="L5" s="3">
        <v>62552</v>
      </c>
      <c r="M5" s="3"/>
      <c r="N5" s="3">
        <v>1.11544883517532</v>
      </c>
      <c r="O5" s="3">
        <v>61613</v>
      </c>
      <c r="P5" s="3"/>
      <c r="Q5" s="3">
        <v>1.3244137144486421</v>
      </c>
      <c r="R5" s="3">
        <v>71225</v>
      </c>
      <c r="S5" s="3"/>
      <c r="T5" s="3">
        <v>0.30025511027868373</v>
      </c>
      <c r="U5" s="3">
        <v>55561</v>
      </c>
      <c r="V5" s="3"/>
      <c r="W5" s="3">
        <v>1.0522513802251381</v>
      </c>
      <c r="X5" s="3">
        <v>72475</v>
      </c>
      <c r="Y5" s="3"/>
      <c r="Z5" s="3">
        <v>1.0049912270241725</v>
      </c>
      <c r="AA5" s="3">
        <v>56991</v>
      </c>
      <c r="AB5" s="3"/>
      <c r="AC5" s="3">
        <v>0.92348633805681746</v>
      </c>
      <c r="AD5" s="3">
        <v>67216</v>
      </c>
      <c r="AE5" s="3"/>
      <c r="AF5" s="3">
        <v>1.2084358136632283</v>
      </c>
      <c r="AG5" s="3">
        <v>80053</v>
      </c>
      <c r="AH5" s="15">
        <f>'2022'!D5/'2021'!AG5</f>
        <v>0.76974004721871758</v>
      </c>
    </row>
    <row r="6" spans="1:34" ht="22.5" customHeight="1" x14ac:dyDescent="0.25">
      <c r="A6" s="21"/>
      <c r="B6" s="5" t="s">
        <v>26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4" ht="22.5" customHeight="1" x14ac:dyDescent="0.25">
      <c r="A7" s="21"/>
      <c r="B7" s="5" t="s">
        <v>14</v>
      </c>
      <c r="C7" s="3">
        <v>115466890</v>
      </c>
      <c r="D7" s="3">
        <v>0.92533919512998308</v>
      </c>
      <c r="E7" s="3">
        <v>122934596</v>
      </c>
      <c r="F7" s="3">
        <v>1.0394152045868974</v>
      </c>
      <c r="G7" s="3">
        <v>137176940</v>
      </c>
      <c r="H7" s="3">
        <v>0.86660062677609861</v>
      </c>
      <c r="I7" s="3">
        <v>130572128</v>
      </c>
      <c r="J7" s="3"/>
      <c r="K7" s="3">
        <v>0.94722352299562618</v>
      </c>
      <c r="L7" s="3">
        <v>130651138</v>
      </c>
      <c r="M7" s="3"/>
      <c r="N7" s="3">
        <v>0.9711752128637704</v>
      </c>
      <c r="O7" s="3">
        <v>118046063</v>
      </c>
      <c r="P7" s="3"/>
      <c r="Q7" s="3">
        <v>1.0343526359479143</v>
      </c>
      <c r="R7" s="3">
        <v>125669263</v>
      </c>
      <c r="S7" s="3"/>
      <c r="T7" s="3">
        <v>0.92134447497199901</v>
      </c>
      <c r="U7" s="3">
        <v>126343442</v>
      </c>
      <c r="V7" s="3"/>
      <c r="W7" s="3">
        <v>0.78915735679324595</v>
      </c>
      <c r="X7" s="3">
        <v>118559210</v>
      </c>
      <c r="Y7" s="3"/>
      <c r="Z7" s="3">
        <v>1.1077225535586348</v>
      </c>
      <c r="AA7" s="3">
        <v>129708186</v>
      </c>
      <c r="AB7" s="3"/>
      <c r="AC7" s="3">
        <v>1.0498262169375783</v>
      </c>
      <c r="AD7" s="3">
        <v>131130337</v>
      </c>
      <c r="AE7" s="3"/>
      <c r="AF7" s="3">
        <v>1.1612165908505729</v>
      </c>
      <c r="AG7" s="3">
        <v>151218884</v>
      </c>
      <c r="AH7" s="15">
        <f>'2022'!D7/'2021'!AG7</f>
        <v>1.000224965289388</v>
      </c>
    </row>
    <row r="8" spans="1:34" ht="22.5" customHeight="1" x14ac:dyDescent="0.25">
      <c r="A8" s="21"/>
      <c r="B8" s="5" t="s">
        <v>15</v>
      </c>
      <c r="C8" s="3">
        <v>18371124</v>
      </c>
      <c r="D8" s="3">
        <v>0.98953515181729756</v>
      </c>
      <c r="E8" s="3">
        <v>18410065</v>
      </c>
      <c r="F8" s="3">
        <v>1.010835578412179</v>
      </c>
      <c r="G8" s="3">
        <v>18093003</v>
      </c>
      <c r="H8" s="3">
        <v>0.84827275248479306</v>
      </c>
      <c r="I8" s="3">
        <v>15528163</v>
      </c>
      <c r="J8" s="3"/>
      <c r="K8" s="3">
        <v>1.0179036973930824</v>
      </c>
      <c r="L8" s="3">
        <v>15509784</v>
      </c>
      <c r="M8" s="3"/>
      <c r="N8" s="3">
        <v>0.80966464977484054</v>
      </c>
      <c r="O8" s="3">
        <v>15085203</v>
      </c>
      <c r="P8" s="3"/>
      <c r="Q8" s="3">
        <v>1.260053403362432</v>
      </c>
      <c r="R8" s="3">
        <v>15407635</v>
      </c>
      <c r="S8" s="3"/>
      <c r="T8" s="3">
        <v>0.99631867866467783</v>
      </c>
      <c r="U8" s="3">
        <v>16256695</v>
      </c>
      <c r="V8" s="3"/>
      <c r="W8" s="3">
        <v>1.0376289621719745</v>
      </c>
      <c r="X8" s="3">
        <v>15536480</v>
      </c>
      <c r="Y8" s="3"/>
      <c r="Z8" s="3">
        <v>1.0793674060527358</v>
      </c>
      <c r="AA8" s="3">
        <v>16667755</v>
      </c>
      <c r="AB8" s="3"/>
      <c r="AC8" s="3">
        <v>0.96676455578394582</v>
      </c>
      <c r="AD8" s="3">
        <v>17529257</v>
      </c>
      <c r="AE8" s="3"/>
      <c r="AF8" s="3">
        <v>1.0504263335207709</v>
      </c>
      <c r="AG8" s="3">
        <v>21219250</v>
      </c>
      <c r="AH8" s="15">
        <f>'2022'!D8/'2021'!AG8</f>
        <v>0.9323625952849417</v>
      </c>
    </row>
    <row r="9" spans="1:34" ht="22.5" customHeight="1" x14ac:dyDescent="0.25">
      <c r="A9" s="21"/>
      <c r="B9" s="5" t="s">
        <v>16</v>
      </c>
      <c r="C9" s="3">
        <v>19143934</v>
      </c>
      <c r="D9" s="3">
        <v>0.97316570722098816</v>
      </c>
      <c r="E9" s="3">
        <v>18510162</v>
      </c>
      <c r="F9" s="3">
        <v>0.96362649457680172</v>
      </c>
      <c r="G9" s="3">
        <v>18398798</v>
      </c>
      <c r="H9" s="3">
        <v>0.83185662730835674</v>
      </c>
      <c r="I9" s="3">
        <v>16048032</v>
      </c>
      <c r="J9" s="3"/>
      <c r="K9" s="3">
        <v>0.89407778032397101</v>
      </c>
      <c r="L9" s="3">
        <v>14516790</v>
      </c>
      <c r="M9" s="3"/>
      <c r="N9" s="3">
        <v>0.9968960510517505</v>
      </c>
      <c r="O9" s="3">
        <v>13751650</v>
      </c>
      <c r="P9" s="3"/>
      <c r="Q9" s="3">
        <v>1.0747102445639864</v>
      </c>
      <c r="R9" s="3">
        <v>15006059</v>
      </c>
      <c r="S9" s="3"/>
      <c r="T9" s="3">
        <v>1.0528815143253951</v>
      </c>
      <c r="U9" s="3">
        <v>13922565</v>
      </c>
      <c r="V9" s="3"/>
      <c r="W9" s="3">
        <v>0.95447067119049445</v>
      </c>
      <c r="X9" s="3">
        <v>15130170</v>
      </c>
      <c r="Y9" s="3"/>
      <c r="Z9" s="3">
        <v>1.113573563133909</v>
      </c>
      <c r="AA9" s="3">
        <v>16830548</v>
      </c>
      <c r="AB9" s="3"/>
      <c r="AC9" s="3">
        <v>1.0249122285008156</v>
      </c>
      <c r="AD9" s="3">
        <v>17854581</v>
      </c>
      <c r="AE9" s="3"/>
      <c r="AF9" s="3">
        <v>1.1089113884860493</v>
      </c>
      <c r="AG9" s="3">
        <v>21428490</v>
      </c>
      <c r="AH9" s="15">
        <f>'2022'!D9/'2021'!AG9</f>
        <v>0.93380438845667613</v>
      </c>
    </row>
    <row r="10" spans="1:34" ht="22.5" customHeight="1" x14ac:dyDescent="0.25">
      <c r="A10" s="21"/>
      <c r="B10" s="5" t="s">
        <v>17</v>
      </c>
      <c r="C10" s="3">
        <v>1413994</v>
      </c>
      <c r="D10" s="3">
        <v>0.98571728778571499</v>
      </c>
      <c r="E10" s="3">
        <v>1264581</v>
      </c>
      <c r="F10" s="3">
        <v>0.90280206982767874</v>
      </c>
      <c r="G10" s="3">
        <v>1259009</v>
      </c>
      <c r="H10" s="3">
        <v>0.90956706406610066</v>
      </c>
      <c r="I10" s="3">
        <v>1220595</v>
      </c>
      <c r="J10" s="3"/>
      <c r="K10" s="3">
        <v>0.77101360713021039</v>
      </c>
      <c r="L10" s="3">
        <v>966753</v>
      </c>
      <c r="M10" s="3"/>
      <c r="N10" s="3">
        <v>0.90494232126004448</v>
      </c>
      <c r="O10" s="3">
        <v>949696</v>
      </c>
      <c r="P10" s="3"/>
      <c r="Q10" s="3">
        <v>1.1141579211153805</v>
      </c>
      <c r="R10" s="3">
        <v>934826</v>
      </c>
      <c r="S10" s="3"/>
      <c r="T10" s="3">
        <v>0.9803513291848136</v>
      </c>
      <c r="U10" s="3">
        <v>715727</v>
      </c>
      <c r="V10" s="3"/>
      <c r="W10" s="3">
        <v>1.0237654646432226</v>
      </c>
      <c r="X10" s="3">
        <v>812634</v>
      </c>
      <c r="Y10" s="3"/>
      <c r="Z10" s="3">
        <v>1.148123373705614</v>
      </c>
      <c r="AA10" s="3">
        <v>1083631</v>
      </c>
      <c r="AB10" s="3"/>
      <c r="AC10" s="3">
        <v>1.2005386445951194</v>
      </c>
      <c r="AD10" s="3">
        <v>1336073</v>
      </c>
      <c r="AE10" s="3"/>
      <c r="AF10" s="3">
        <v>1.0209521244449116</v>
      </c>
      <c r="AG10" s="3">
        <v>1372186</v>
      </c>
      <c r="AH10" s="15">
        <f>'2022'!D10/'2021'!AG10</f>
        <v>1.1807349732470671</v>
      </c>
    </row>
    <row r="11" spans="1:34" ht="22.5" customHeight="1" x14ac:dyDescent="0.25">
      <c r="A11" s="21"/>
      <c r="B11" s="23" t="s">
        <v>20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</row>
    <row r="12" spans="1:34" ht="22.5" customHeight="1" x14ac:dyDescent="0.25">
      <c r="A12" s="21"/>
      <c r="B12" s="4"/>
      <c r="C12" s="3">
        <v>5941143</v>
      </c>
      <c r="D12" s="3">
        <v>1.5848340597508066</v>
      </c>
      <c r="E12" s="3">
        <v>5889889</v>
      </c>
      <c r="F12" s="3">
        <v>0.81151346584494688</v>
      </c>
      <c r="G12" s="3">
        <v>5231344</v>
      </c>
      <c r="H12" s="3">
        <v>1.1154105921186621</v>
      </c>
      <c r="I12" s="3">
        <v>4548449</v>
      </c>
      <c r="J12" s="3"/>
      <c r="K12" s="3">
        <v>1.2455851950500194</v>
      </c>
      <c r="L12" s="3">
        <v>5190335</v>
      </c>
      <c r="M12" s="3"/>
      <c r="N12" s="3">
        <v>0.69251703137475351</v>
      </c>
      <c r="O12" s="3">
        <v>4011265</v>
      </c>
      <c r="P12" s="3"/>
      <c r="Q12" s="3">
        <v>1.3774696397497332</v>
      </c>
      <c r="R12" s="3">
        <v>3891720</v>
      </c>
      <c r="S12" s="3"/>
      <c r="T12" s="3">
        <v>0.72879927411464884</v>
      </c>
      <c r="U12" s="3">
        <v>4290213</v>
      </c>
      <c r="V12" s="3"/>
      <c r="W12" s="3">
        <v>0.96914555095189303</v>
      </c>
      <c r="X12" s="3">
        <v>5481923</v>
      </c>
      <c r="Y12" s="3"/>
      <c r="Z12" s="3">
        <v>1.0836308710080362</v>
      </c>
      <c r="AA12" s="3">
        <v>5275014</v>
      </c>
      <c r="AB12" s="3"/>
      <c r="AC12" s="3">
        <v>1.0118710290245299</v>
      </c>
      <c r="AD12" s="3">
        <v>5773058</v>
      </c>
      <c r="AE12" s="3"/>
      <c r="AF12" s="3">
        <v>1.0746888296474482</v>
      </c>
      <c r="AG12" s="3">
        <v>6476894</v>
      </c>
      <c r="AH12" s="15">
        <f>'2022'!D12/'2021'!AG12</f>
        <v>1.0439656724349664</v>
      </c>
    </row>
    <row r="13" spans="1:34" ht="22.5" customHeight="1" x14ac:dyDescent="0.25">
      <c r="A13" s="26" t="s">
        <v>18</v>
      </c>
      <c r="B13" s="27"/>
      <c r="C13" s="10">
        <f t="shared" ref="C13:AG13" si="0">SUM(C5:C10,C12)</f>
        <v>160385270</v>
      </c>
      <c r="D13" s="10"/>
      <c r="E13" s="10">
        <f>SUM(E5:E10,E12)</f>
        <v>167066867</v>
      </c>
      <c r="F13" s="10"/>
      <c r="G13" s="10">
        <f t="shared" si="0"/>
        <v>180234661</v>
      </c>
      <c r="H13" s="10"/>
      <c r="I13" s="10">
        <f t="shared" si="0"/>
        <v>167979683</v>
      </c>
      <c r="J13" s="10"/>
      <c r="K13" s="10"/>
      <c r="L13" s="10">
        <f t="shared" si="0"/>
        <v>166897352</v>
      </c>
      <c r="M13" s="10"/>
      <c r="N13" s="10"/>
      <c r="O13" s="10">
        <f>SUM(O5:O10,O12)</f>
        <v>151905490</v>
      </c>
      <c r="P13" s="10"/>
      <c r="Q13" s="10"/>
      <c r="R13" s="10">
        <f>SUM(R5:R10,R12)</f>
        <v>160980728</v>
      </c>
      <c r="S13" s="10"/>
      <c r="T13" s="10"/>
      <c r="U13" s="10">
        <f>SUM(U5:U10,U12)</f>
        <v>161584203</v>
      </c>
      <c r="V13" s="10"/>
      <c r="W13" s="10"/>
      <c r="X13" s="10">
        <f>SUM(X5:X10,X12)</f>
        <v>155592892</v>
      </c>
      <c r="Y13" s="10"/>
      <c r="Z13" s="10"/>
      <c r="AA13" s="10">
        <f t="shared" si="0"/>
        <v>169622125</v>
      </c>
      <c r="AB13" s="10"/>
      <c r="AC13" s="10"/>
      <c r="AD13" s="10">
        <f>SUM(AD5:AD10,AD12)</f>
        <v>173690522</v>
      </c>
      <c r="AE13" s="10"/>
      <c r="AF13" s="10"/>
      <c r="AG13" s="10">
        <f t="shared" si="0"/>
        <v>201795757</v>
      </c>
    </row>
    <row r="14" spans="1:34" ht="22.5" customHeight="1" x14ac:dyDescent="0.25">
      <c r="A14" s="20" t="s">
        <v>34</v>
      </c>
      <c r="B14" s="23" t="s">
        <v>19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</row>
    <row r="15" spans="1:34" ht="22.5" customHeight="1" x14ac:dyDescent="0.25">
      <c r="A15" s="21"/>
      <c r="B15" s="5" t="s">
        <v>26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4" ht="22.5" customHeight="1" x14ac:dyDescent="0.25">
      <c r="A16" s="21"/>
      <c r="B16" s="5" t="s">
        <v>14</v>
      </c>
      <c r="C16" s="3">
        <v>710712</v>
      </c>
      <c r="D16" s="3">
        <v>1.0526499381815255</v>
      </c>
      <c r="E16" s="3">
        <v>325748</v>
      </c>
      <c r="F16" s="3">
        <v>1.005798141535831</v>
      </c>
      <c r="G16" s="3">
        <v>3224</v>
      </c>
      <c r="H16" s="3">
        <v>0.84899638949757095</v>
      </c>
      <c r="I16" s="3">
        <v>671236</v>
      </c>
      <c r="J16" s="3"/>
      <c r="K16" s="3">
        <v>0.71370016831576311</v>
      </c>
      <c r="L16" s="3">
        <v>667350</v>
      </c>
      <c r="M16" s="3"/>
      <c r="N16" s="3">
        <v>0.57721115794215117</v>
      </c>
      <c r="O16" s="3">
        <v>699655</v>
      </c>
      <c r="P16" s="3"/>
      <c r="Q16" s="3">
        <v>0.94953261651142962</v>
      </c>
      <c r="R16" s="3">
        <v>719869</v>
      </c>
      <c r="S16" s="3"/>
      <c r="T16" s="3">
        <v>1.072650852074271</v>
      </c>
      <c r="U16" s="3">
        <v>801033</v>
      </c>
      <c r="V16" s="3"/>
      <c r="W16" s="3"/>
      <c r="X16" s="3">
        <v>844949</v>
      </c>
      <c r="Y16" s="3"/>
      <c r="Z16" s="3">
        <v>1.5278260905489203</v>
      </c>
      <c r="AA16" s="3">
        <v>725402</v>
      </c>
      <c r="AB16" s="3"/>
      <c r="AC16" s="3">
        <v>1.3437663085654952</v>
      </c>
      <c r="AD16" s="3">
        <v>816280</v>
      </c>
      <c r="AE16" s="3"/>
      <c r="AF16" s="3">
        <v>1.5132215722613607</v>
      </c>
      <c r="AG16" s="3">
        <v>1108692</v>
      </c>
      <c r="AH16" s="15">
        <f>'2022'!D16/'2021'!AG16</f>
        <v>0.98599881662355282</v>
      </c>
    </row>
    <row r="17" spans="1:34" ht="22.5" customHeight="1" x14ac:dyDescent="0.25">
      <c r="A17" s="21"/>
      <c r="B17" s="5" t="s">
        <v>15</v>
      </c>
      <c r="C17" s="3"/>
      <c r="D17" s="3"/>
      <c r="E17" s="3"/>
      <c r="F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4" ht="22.5" customHeight="1" x14ac:dyDescent="0.25">
      <c r="A18" s="21"/>
      <c r="B18" s="5" t="s">
        <v>16</v>
      </c>
      <c r="C18" s="3">
        <v>1497244</v>
      </c>
      <c r="D18" s="3">
        <v>0.95431625454677804</v>
      </c>
      <c r="E18" s="3">
        <v>1446539</v>
      </c>
      <c r="F18" s="3">
        <v>0.93109567079506439</v>
      </c>
      <c r="G18" s="3">
        <v>1387122</v>
      </c>
      <c r="H18" s="3">
        <v>0.72176857815429463</v>
      </c>
      <c r="I18" s="3">
        <v>1285208</v>
      </c>
      <c r="J18" s="3"/>
      <c r="K18" s="3">
        <v>1.0292287332002776</v>
      </c>
      <c r="L18" s="3">
        <v>1098301</v>
      </c>
      <c r="M18" s="3"/>
      <c r="N18" s="3">
        <v>0.81180701633927776</v>
      </c>
      <c r="O18" s="3">
        <v>903286</v>
      </c>
      <c r="P18" s="3"/>
      <c r="Q18" s="3">
        <v>1.0683519939308739</v>
      </c>
      <c r="R18" s="3">
        <v>1005858</v>
      </c>
      <c r="S18" s="3"/>
      <c r="T18" s="3">
        <v>1.0909964362867812</v>
      </c>
      <c r="U18" s="3">
        <v>915088</v>
      </c>
      <c r="V18" s="3"/>
      <c r="W18" s="3"/>
      <c r="X18" s="3">
        <v>1029322</v>
      </c>
      <c r="Y18" s="3"/>
      <c r="Z18" s="3">
        <v>1.14723902975762</v>
      </c>
      <c r="AA18" s="3">
        <v>1263511</v>
      </c>
      <c r="AB18" s="3"/>
      <c r="AC18" s="3">
        <v>1.227387085285143</v>
      </c>
      <c r="AD18" s="3">
        <v>1372832</v>
      </c>
      <c r="AE18" s="3"/>
      <c r="AF18" s="3">
        <v>1.069870838763771</v>
      </c>
      <c r="AG18" s="3">
        <v>1562714</v>
      </c>
      <c r="AH18" s="15">
        <f>'2022'!D18/'2021'!AG18</f>
        <v>0.96397805356578359</v>
      </c>
    </row>
    <row r="19" spans="1:34" ht="22.5" customHeight="1" x14ac:dyDescent="0.25">
      <c r="A19" s="21"/>
      <c r="B19" s="5" t="s">
        <v>17</v>
      </c>
      <c r="C19" s="3">
        <v>26149</v>
      </c>
      <c r="D19" s="3">
        <v>1.2142627000322199</v>
      </c>
      <c r="E19" s="3">
        <v>34295</v>
      </c>
      <c r="F19" s="3">
        <v>1.6608880240580224</v>
      </c>
      <c r="G19" s="3">
        <v>44262</v>
      </c>
      <c r="H19" s="3">
        <v>0.47529023325167752</v>
      </c>
      <c r="I19" s="3">
        <v>17591</v>
      </c>
      <c r="J19" s="3"/>
      <c r="K19" s="3">
        <v>0.7200560224089636</v>
      </c>
      <c r="L19" s="3">
        <v>13199</v>
      </c>
      <c r="M19" s="3"/>
      <c r="N19" s="3">
        <v>0.81412899712129461</v>
      </c>
      <c r="O19" s="3">
        <v>8660</v>
      </c>
      <c r="P19" s="3"/>
      <c r="Q19" s="3">
        <v>1.0024847094801224</v>
      </c>
      <c r="R19" s="3">
        <v>11268</v>
      </c>
      <c r="S19" s="3"/>
      <c r="T19" s="3">
        <v>0.87969494756911348</v>
      </c>
      <c r="U19" s="3">
        <v>12103</v>
      </c>
      <c r="V19" s="3"/>
      <c r="W19" s="3"/>
      <c r="X19" s="3">
        <v>19800</v>
      </c>
      <c r="Y19" s="3"/>
      <c r="Z19" s="3">
        <v>0.79641891891891892</v>
      </c>
      <c r="AA19" s="3">
        <v>17951</v>
      </c>
      <c r="AB19" s="3"/>
      <c r="AC19" s="3">
        <v>3.6566556375668111</v>
      </c>
      <c r="AD19" s="3">
        <v>30281</v>
      </c>
      <c r="AE19" s="3"/>
      <c r="AF19" s="3">
        <v>0.63140066355769009</v>
      </c>
      <c r="AG19" s="3">
        <v>45680</v>
      </c>
      <c r="AH19" s="15">
        <f>'2022'!D19/'2021'!AG19</f>
        <v>0.72191330998248682</v>
      </c>
    </row>
    <row r="20" spans="1:34" ht="22.5" customHeight="1" x14ac:dyDescent="0.25">
      <c r="A20" s="21"/>
      <c r="B20" s="23" t="s">
        <v>20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</row>
    <row r="21" spans="1:34" ht="22.5" customHeight="1" x14ac:dyDescent="0.25">
      <c r="A21" s="21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4" ht="22.5" customHeight="1" x14ac:dyDescent="0.25">
      <c r="A22" s="26" t="s">
        <v>18</v>
      </c>
      <c r="B22" s="27"/>
      <c r="C22" s="10">
        <f t="shared" ref="C22" si="1">SUM(C14:C19,C21)</f>
        <v>2234105</v>
      </c>
      <c r="D22" s="10"/>
      <c r="E22" s="10">
        <f>SUM(E3,E15:E19,E21)</f>
        <v>1806582</v>
      </c>
      <c r="F22" s="10"/>
      <c r="G22" s="10">
        <f>SUM(G3,G15:G19,G21)</f>
        <v>1434608</v>
      </c>
      <c r="H22" s="10"/>
      <c r="I22" s="10">
        <f t="shared" ref="I22:AG22" si="2">SUM(I3,I15:I19,I21)</f>
        <v>1974035</v>
      </c>
      <c r="J22" s="10"/>
      <c r="K22" s="10"/>
      <c r="L22" s="10">
        <f t="shared" si="2"/>
        <v>1778850</v>
      </c>
      <c r="M22" s="10"/>
      <c r="N22" s="10"/>
      <c r="O22" s="10">
        <f t="shared" si="2"/>
        <v>1611601</v>
      </c>
      <c r="P22" s="10"/>
      <c r="Q22" s="10"/>
      <c r="R22" s="10">
        <f t="shared" si="2"/>
        <v>1736995</v>
      </c>
      <c r="S22" s="10"/>
      <c r="T22" s="10"/>
      <c r="U22" s="10">
        <f t="shared" si="2"/>
        <v>1728224</v>
      </c>
      <c r="V22" s="10"/>
      <c r="W22" s="10"/>
      <c r="X22" s="10">
        <f t="shared" si="2"/>
        <v>1894071</v>
      </c>
      <c r="Y22" s="10"/>
      <c r="Z22" s="10"/>
      <c r="AA22" s="10">
        <f t="shared" si="2"/>
        <v>2006864</v>
      </c>
      <c r="AB22" s="10"/>
      <c r="AC22" s="10"/>
      <c r="AD22" s="10">
        <f t="shared" si="2"/>
        <v>2219393</v>
      </c>
      <c r="AE22" s="10"/>
      <c r="AF22" s="10"/>
      <c r="AG22" s="10">
        <f t="shared" si="2"/>
        <v>2717086</v>
      </c>
    </row>
    <row r="23" spans="1:34" ht="22.5" customHeight="1" x14ac:dyDescent="0.25">
      <c r="A23" s="20" t="s">
        <v>36</v>
      </c>
      <c r="B23" s="23" t="s">
        <v>19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</row>
    <row r="24" spans="1:34" ht="22.5" customHeight="1" x14ac:dyDescent="0.25">
      <c r="A24" s="21"/>
      <c r="B24" s="5" t="s">
        <v>26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4" ht="22.5" customHeight="1" x14ac:dyDescent="0.25">
      <c r="A25" s="21"/>
      <c r="B25" s="5" t="s">
        <v>14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4" ht="22.5" customHeight="1" x14ac:dyDescent="0.25">
      <c r="A26" s="21"/>
      <c r="B26" s="5" t="s">
        <v>15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4" ht="22.5" customHeight="1" x14ac:dyDescent="0.25">
      <c r="A27" s="21"/>
      <c r="B27" s="5" t="s">
        <v>16</v>
      </c>
      <c r="C27" s="3">
        <v>119550</v>
      </c>
      <c r="D27" s="3"/>
      <c r="E27" s="3">
        <v>122748</v>
      </c>
      <c r="F27" s="3">
        <f>E27/C27</f>
        <v>1.0267503136762861</v>
      </c>
      <c r="G27" s="3">
        <v>122060</v>
      </c>
      <c r="H27" s="3">
        <f>G27/E27</f>
        <v>0.9943950206928015</v>
      </c>
      <c r="I27" s="3">
        <v>106889</v>
      </c>
      <c r="J27" s="3"/>
      <c r="K27" s="3">
        <f>I27/G27</f>
        <v>0.87570866786826151</v>
      </c>
      <c r="L27" s="3">
        <v>96728</v>
      </c>
      <c r="M27" s="3"/>
      <c r="N27" s="3"/>
      <c r="O27" s="3">
        <v>77131</v>
      </c>
      <c r="P27" s="3"/>
      <c r="Q27" s="3">
        <f>O27/L27</f>
        <v>0.79740095939128275</v>
      </c>
      <c r="R27" s="3">
        <v>87212</v>
      </c>
      <c r="S27" s="3"/>
      <c r="T27" s="3">
        <f>R27/O27</f>
        <v>1.1306997186604608</v>
      </c>
      <c r="U27" s="3">
        <v>86863</v>
      </c>
      <c r="V27" s="3"/>
      <c r="W27" s="3"/>
      <c r="X27" s="3">
        <v>94672</v>
      </c>
      <c r="Y27" s="3"/>
      <c r="Z27" s="3">
        <f>X27/U27</f>
        <v>1.0899001876518195</v>
      </c>
      <c r="AA27" s="3">
        <v>100515</v>
      </c>
      <c r="AB27" s="3"/>
      <c r="AC27" s="3">
        <f>AA27/X27</f>
        <v>1.0617183538955552</v>
      </c>
      <c r="AD27" s="3">
        <v>118159</v>
      </c>
      <c r="AE27" s="3"/>
      <c r="AF27" s="3">
        <f>AD27/AA27</f>
        <v>1.1755359896532855</v>
      </c>
      <c r="AG27" s="3">
        <v>120703</v>
      </c>
      <c r="AH27" s="15">
        <f>'2022'!D27/'2021'!AG27</f>
        <v>1.1328964483070014</v>
      </c>
    </row>
    <row r="28" spans="1:34" ht="22.5" customHeight="1" x14ac:dyDescent="0.25">
      <c r="A28" s="21"/>
      <c r="B28" s="5" t="s">
        <v>17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15" t="e">
        <f>O28/L28</f>
        <v>#DIV/0!</v>
      </c>
    </row>
    <row r="29" spans="1:34" ht="22.5" customHeight="1" x14ac:dyDescent="0.25">
      <c r="A29" s="21"/>
      <c r="B29" s="23" t="s">
        <v>20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</row>
    <row r="30" spans="1:34" ht="22.5" customHeight="1" x14ac:dyDescent="0.25">
      <c r="A30" s="21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4" ht="22.5" customHeight="1" x14ac:dyDescent="0.25">
      <c r="A31" s="26" t="s">
        <v>18</v>
      </c>
      <c r="B31" s="27"/>
      <c r="C31" s="10">
        <f>SUM(C3,C24:C28,C30)</f>
        <v>119550</v>
      </c>
      <c r="D31" s="10">
        <f t="shared" ref="D31:AG31" si="3">SUM(D3,D24:D28,D30)</f>
        <v>0</v>
      </c>
      <c r="E31" s="10">
        <f t="shared" si="3"/>
        <v>122748</v>
      </c>
      <c r="F31" s="10">
        <f t="shared" si="3"/>
        <v>1.0267503136762861</v>
      </c>
      <c r="G31" s="10">
        <f t="shared" si="3"/>
        <v>122060</v>
      </c>
      <c r="H31" s="10">
        <f t="shared" si="3"/>
        <v>0.9943950206928015</v>
      </c>
      <c r="I31" s="10">
        <f t="shared" si="3"/>
        <v>106889</v>
      </c>
      <c r="J31" s="10">
        <f t="shared" si="3"/>
        <v>0</v>
      </c>
      <c r="K31" s="10">
        <f t="shared" si="3"/>
        <v>0.87570866786826151</v>
      </c>
      <c r="L31" s="10">
        <f t="shared" si="3"/>
        <v>96728</v>
      </c>
      <c r="M31" s="10">
        <f t="shared" si="3"/>
        <v>0</v>
      </c>
      <c r="N31" s="10">
        <f t="shared" si="3"/>
        <v>0</v>
      </c>
      <c r="O31" s="10">
        <f t="shared" si="3"/>
        <v>77131</v>
      </c>
      <c r="P31" s="10">
        <f t="shared" si="3"/>
        <v>0</v>
      </c>
      <c r="Q31" s="10">
        <f t="shared" si="3"/>
        <v>0.79740095939128275</v>
      </c>
      <c r="R31" s="10">
        <f t="shared" si="3"/>
        <v>87212</v>
      </c>
      <c r="S31" s="10">
        <f t="shared" si="3"/>
        <v>0</v>
      </c>
      <c r="T31" s="10"/>
      <c r="U31" s="10">
        <f t="shared" si="3"/>
        <v>86863</v>
      </c>
      <c r="V31" s="10">
        <f t="shared" si="3"/>
        <v>0</v>
      </c>
      <c r="W31" s="10"/>
      <c r="X31" s="10">
        <f t="shared" si="3"/>
        <v>94672</v>
      </c>
      <c r="Y31" s="10">
        <f t="shared" si="3"/>
        <v>0</v>
      </c>
      <c r="Z31" s="10"/>
      <c r="AA31" s="10">
        <f t="shared" si="3"/>
        <v>100515</v>
      </c>
      <c r="AB31" s="10">
        <f t="shared" si="3"/>
        <v>0</v>
      </c>
      <c r="AC31" s="10"/>
      <c r="AD31" s="10">
        <f t="shared" si="3"/>
        <v>118159</v>
      </c>
      <c r="AE31" s="10">
        <f t="shared" si="3"/>
        <v>0</v>
      </c>
      <c r="AF31" s="10"/>
      <c r="AG31" s="10">
        <f t="shared" si="3"/>
        <v>120703</v>
      </c>
    </row>
    <row r="32" spans="1:34" ht="22.5" customHeight="1" x14ac:dyDescent="0.25">
      <c r="A32" s="26" t="s">
        <v>18</v>
      </c>
      <c r="B32" s="27"/>
      <c r="C32" s="10">
        <f>C13+C22+C31</f>
        <v>162738925</v>
      </c>
      <c r="D32" s="10"/>
      <c r="E32" s="10">
        <f t="shared" ref="E32:AG32" si="4">E13+E22+E31</f>
        <v>168996197</v>
      </c>
      <c r="F32" s="10"/>
      <c r="G32" s="10">
        <f t="shared" si="4"/>
        <v>181791329</v>
      </c>
      <c r="H32" s="10"/>
      <c r="I32" s="10">
        <f t="shared" si="4"/>
        <v>170060607</v>
      </c>
      <c r="J32" s="10">
        <f t="shared" si="4"/>
        <v>0</v>
      </c>
      <c r="K32" s="10"/>
      <c r="L32" s="10">
        <f t="shared" si="4"/>
        <v>168772930</v>
      </c>
      <c r="M32" s="10">
        <f t="shared" si="4"/>
        <v>0</v>
      </c>
      <c r="N32" s="10"/>
      <c r="O32" s="10">
        <f t="shared" si="4"/>
        <v>153594222</v>
      </c>
      <c r="P32" s="10">
        <f t="shared" si="4"/>
        <v>0</v>
      </c>
      <c r="Q32" s="10"/>
      <c r="R32" s="10">
        <f>R13+R22+R31</f>
        <v>162804935</v>
      </c>
      <c r="S32" s="10">
        <f t="shared" si="4"/>
        <v>0</v>
      </c>
      <c r="T32" s="10"/>
      <c r="U32" s="10">
        <f t="shared" si="4"/>
        <v>163399290</v>
      </c>
      <c r="V32" s="10">
        <f t="shared" si="4"/>
        <v>0</v>
      </c>
      <c r="W32" s="10"/>
      <c r="X32" s="10">
        <f t="shared" si="4"/>
        <v>157581635</v>
      </c>
      <c r="Y32" s="10">
        <f t="shared" si="4"/>
        <v>0</v>
      </c>
      <c r="Z32" s="10"/>
      <c r="AA32" s="10">
        <f t="shared" si="4"/>
        <v>171729504</v>
      </c>
      <c r="AB32" s="10">
        <f t="shared" si="4"/>
        <v>0</v>
      </c>
      <c r="AC32" s="10"/>
      <c r="AD32" s="10">
        <f t="shared" si="4"/>
        <v>176028074</v>
      </c>
      <c r="AE32" s="10">
        <f t="shared" si="4"/>
        <v>0</v>
      </c>
      <c r="AF32" s="10"/>
      <c r="AG32" s="10">
        <f t="shared" si="4"/>
        <v>204633546</v>
      </c>
    </row>
  </sheetData>
  <mergeCells count="14">
    <mergeCell ref="A22:B22"/>
    <mergeCell ref="A32:B32"/>
    <mergeCell ref="A2:AG2"/>
    <mergeCell ref="A4:A12"/>
    <mergeCell ref="B4:AG4"/>
    <mergeCell ref="B11:AG11"/>
    <mergeCell ref="A13:B13"/>
    <mergeCell ref="A14:A21"/>
    <mergeCell ref="B14:AG14"/>
    <mergeCell ref="B20:AG20"/>
    <mergeCell ref="A23:A30"/>
    <mergeCell ref="B23:AG23"/>
    <mergeCell ref="B29:AG29"/>
    <mergeCell ref="A31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Русанов Евгений Михайлович</cp:lastModifiedBy>
  <dcterms:created xsi:type="dcterms:W3CDTF">2013-11-13T16:10:49Z</dcterms:created>
  <dcterms:modified xsi:type="dcterms:W3CDTF">2025-01-23T11:42:37Z</dcterms:modified>
</cp:coreProperties>
</file>